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10"/>
  </bookViews>
  <sheets>
    <sheet name="1.mérleg" sheetId="1" r:id="rId1"/>
    <sheet name="2.bevétel" sheetId="2" r:id="rId2"/>
    <sheet name="3. bevétel  jogcím" sheetId="3" r:id="rId3"/>
    <sheet name="4. bev.jogc.fel.sz." sheetId="4" r:id="rId4"/>
    <sheet name="5.kiadás" sheetId="5" r:id="rId5"/>
    <sheet name="6.kiad.jogc.fel.sz" sheetId="6" r:id="rId6"/>
    <sheet name="7.felhalmozás" sheetId="7" r:id="rId7"/>
    <sheet name="8. vagyonmérleg" sheetId="8" r:id="rId8"/>
    <sheet name="9. pénzmaradvány" sheetId="9" r:id="rId9"/>
    <sheet name="10.Táj.adatok műk." sheetId="10" r:id="rId10"/>
    <sheet name="11.Táj.adatok felh." sheetId="11" r:id="rId11"/>
  </sheets>
  <definedNames>
    <definedName name="Excel_BuiltIn_Print_Area_1_1">'1.mérleg'!$A$2:$B$30</definedName>
    <definedName name="Excel_BuiltIn_Print_Area_2_1">'2.bevétel'!$A$2:$E$66</definedName>
    <definedName name="Excel_BuiltIn_Print_Area_3_1">'5.kiadás'!$A$2:$E$392</definedName>
    <definedName name="_xlnm.Print_Titles" localSheetId="0">'1.mérleg'!$2:$5</definedName>
    <definedName name="_xlnm.Print_Titles" localSheetId="1">'2.bevétel'!$2:$6</definedName>
    <definedName name="_xlnm.Print_Titles" localSheetId="4">'5.kiadás'!$2:$7</definedName>
    <definedName name="_xlnm.Print_Area" localSheetId="0">'1.mérleg'!$A$1:$F$30</definedName>
    <definedName name="_xlnm.Print_Area" localSheetId="10">'11.Táj.adatok felh.'!$A$1:$G$29</definedName>
    <definedName name="_xlnm.Print_Area" localSheetId="1">'2.bevétel'!$A$1:$I$66</definedName>
    <definedName name="_xlnm.Print_Area" localSheetId="4">'5.kiadás'!$A$1:$J$392</definedName>
    <definedName name="_xlnm.Print_Area" localSheetId="6">'7.felhalmozás'!$A$1:$E$29</definedName>
  </definedNames>
  <calcPr fullCalcOnLoad="1"/>
</workbook>
</file>

<file path=xl/sharedStrings.xml><?xml version="1.0" encoding="utf-8"?>
<sst xmlns="http://schemas.openxmlformats.org/spreadsheetml/2006/main" count="1104" uniqueCount="701">
  <si>
    <t>Megnevezés</t>
  </si>
  <si>
    <t>Intézményi működési bevétel</t>
  </si>
  <si>
    <t>Önkormányzatok sajátos működési bevétele</t>
  </si>
  <si>
    <t>Önkormányzatok költségvetési támogatása</t>
  </si>
  <si>
    <t>Támogatás értékű működési bevétel, működési célú pénzeszköz átvétel</t>
  </si>
  <si>
    <t>Felhalmozási bevételek összesen:</t>
  </si>
  <si>
    <t>Felhalmozási és tőkejellegű bevétel</t>
  </si>
  <si>
    <t>BEVÉTELEK összesen:</t>
  </si>
  <si>
    <t>Működési kiadások összesen:</t>
  </si>
  <si>
    <t>Személyi juttatás</t>
  </si>
  <si>
    <t>Munkaadót terhelő járulékok</t>
  </si>
  <si>
    <t>Dologi kiadás, egyéb folyó kiadás</t>
  </si>
  <si>
    <t>Pénzeszköz átadás</t>
  </si>
  <si>
    <t>Folyósított ellátások</t>
  </si>
  <si>
    <t>Tartalék</t>
  </si>
  <si>
    <t>Felhalmozási kiadások összesen:</t>
  </si>
  <si>
    <t>Intézményi beruházás</t>
  </si>
  <si>
    <t>Felújítási kiadások</t>
  </si>
  <si>
    <t>KIADÁSOK összesen:</t>
  </si>
  <si>
    <t>ÖNKORMÁNYZAT</t>
  </si>
  <si>
    <t xml:space="preserve">Vállalkozási tevékenység-árbevétel </t>
  </si>
  <si>
    <t>Kiszámlázott termékek és szolgáltatások fizetett áfa</t>
  </si>
  <si>
    <t>Államháztartáson kívül továbbszámlázott szolgáltatás</t>
  </si>
  <si>
    <t xml:space="preserve">Kamatbevétel </t>
  </si>
  <si>
    <t>Bérleti és lízingdíj bevételek</t>
  </si>
  <si>
    <t>Önkormányzatok sajátos működési bevételei</t>
  </si>
  <si>
    <t>Helyi adók</t>
  </si>
  <si>
    <t>ebből:</t>
  </si>
  <si>
    <t>Építményadó</t>
  </si>
  <si>
    <t>Iparűzési adó</t>
  </si>
  <si>
    <t>Átengedett központi adók</t>
  </si>
  <si>
    <t>Gépjárműadó</t>
  </si>
  <si>
    <t>SZJA bevétel</t>
  </si>
  <si>
    <t>SZJA helyben maradó része</t>
  </si>
  <si>
    <t>Jövedelemkülönbség mérséklése</t>
  </si>
  <si>
    <t>Falugondnoki szolgáltatás</t>
  </si>
  <si>
    <t>Koncesszióból származó bevétel</t>
  </si>
  <si>
    <t>Támogatásértékű működési bevétel, működési célú pénzeszköz átvétel</t>
  </si>
  <si>
    <t>BEVÉTELEK ÖSSZESEN:</t>
  </si>
  <si>
    <t>Külső személyi juttatások</t>
  </si>
  <si>
    <t>Beruházási kiadások</t>
  </si>
  <si>
    <t>Egyéb gép, berendezés, felszerelés vásárlás</t>
  </si>
  <si>
    <t>Beruházások áfa</t>
  </si>
  <si>
    <t>Felújítások áfa</t>
  </si>
  <si>
    <t>Készletbeszerzés</t>
  </si>
  <si>
    <t>Irodaszer, nyomtatvány beszerzés</t>
  </si>
  <si>
    <t xml:space="preserve">Kisértékű tárgyi eszköz, szellemi termék </t>
  </si>
  <si>
    <t>Egyéb készletbeszerzés</t>
  </si>
  <si>
    <t xml:space="preserve">Szolgáltatások </t>
  </si>
  <si>
    <t>Telefondíj</t>
  </si>
  <si>
    <t>Internet díj</t>
  </si>
  <si>
    <t>Gázenergia - szolgáltatás díjak</t>
  </si>
  <si>
    <t>Villamosenergia - szolgáltatás díjak</t>
  </si>
  <si>
    <t>Víz- és csatornadíjak</t>
  </si>
  <si>
    <t>Karbantartási, kisjavítási szolgáltatások</t>
  </si>
  <si>
    <t>Egyéb üzemeltetési, fenntartási szolgáltatások</t>
  </si>
  <si>
    <t>Államháztartáson kívülre továbbszámlázott belföldi működési szolgáltatás</t>
  </si>
  <si>
    <t>Pénzügyi szolgáltatások, kiadások</t>
  </si>
  <si>
    <t>Különféle dologi kiadások</t>
  </si>
  <si>
    <t>ÁFA</t>
  </si>
  <si>
    <t>Egyéb folyó kiadások</t>
  </si>
  <si>
    <t>Munkáltató által fizetett SZJA</t>
  </si>
  <si>
    <t>Díjak, egyéb befizetések</t>
  </si>
  <si>
    <t>Támogatásértékű működési kiadás Kistérségnek</t>
  </si>
  <si>
    <t>Működési célú pénzeszköz átadás non-profit szervnek</t>
  </si>
  <si>
    <t xml:space="preserve">Személyi juttatás </t>
  </si>
  <si>
    <t>Egyéb bérrendszer étkezési hozzájárulása</t>
  </si>
  <si>
    <t>Alkalmi munkavállalók juttatásai</t>
  </si>
  <si>
    <t>Állományba nem tartozók egyéb juttatásai</t>
  </si>
  <si>
    <t>Hajtó és kenőanyag beszerzés</t>
  </si>
  <si>
    <t>Munkaruha, formaruha, védőruha</t>
  </si>
  <si>
    <t>Anyagbeszerzés</t>
  </si>
  <si>
    <t>Villamosenergia - szolgáltatási díj</t>
  </si>
  <si>
    <t>Víz - és csatornadíj</t>
  </si>
  <si>
    <t>Egyéb üzemeltetési fenntartási szolgáltatások</t>
  </si>
  <si>
    <t>Karbantartási, kisjavítási szolgáltatás</t>
  </si>
  <si>
    <t>Működési célú pénzeszköz átadás nem önkormányzati tulajdonú vállalatnak</t>
  </si>
  <si>
    <t>Közalkalmazottak alapilletménye</t>
  </si>
  <si>
    <t>Közalkalmazottak étkezési hozzájárulása</t>
  </si>
  <si>
    <t>Egyéb üzemeltetési, fenntartási szolgáltatás</t>
  </si>
  <si>
    <t>Támogatásértékű működési kiadás önkormányzati költségvetési szervnek</t>
  </si>
  <si>
    <t>Egyéb ápolási díj</t>
  </si>
  <si>
    <t>Normatív lakásfenntartási támogatás</t>
  </si>
  <si>
    <t>Normatív rendszeres gyermekvédelmi támogatás</t>
  </si>
  <si>
    <t>Egyéb pénzbeli juttatás</t>
  </si>
  <si>
    <t>Pénzbeli átmeneti segélyek</t>
  </si>
  <si>
    <t>Pénzbeli temetési segélyek</t>
  </si>
  <si>
    <t>Bérleti és lízingdíjak</t>
  </si>
  <si>
    <t xml:space="preserve">Munkaadót terhelő járulékok </t>
  </si>
  <si>
    <t>Belföldi kiküldetés</t>
  </si>
  <si>
    <t>KIADÁSOK ÖSSZESEN:</t>
  </si>
  <si>
    <t>Létszámkeret:</t>
  </si>
  <si>
    <t>Intézményi működési bevételek (levonva a felhalmozási áfa visszatérülések, értékesített tárgyi eszközök és immateriális javak áfája)</t>
  </si>
  <si>
    <t>Működési célú kölcsönök visszatérülése, igénybevétele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</si>
  <si>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</si>
  <si>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</si>
  <si>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</si>
  <si>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</si>
  <si>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Dologi kiadások és egyéb folyó kiadások (levonva az értékesített tárgyi eszközök, immateriális javak utáni áfa befizetés és kamatkifizetés)</t>
  </si>
  <si>
    <t>Működési célú pénzeszközátadás, egyéb támogatás</t>
  </si>
  <si>
    <t>Ellátottak pénzbeli juttatása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</si>
  <si>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</si>
  <si>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</si>
  <si>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</si>
  <si>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</si>
  <si>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</si>
  <si>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</si>
  <si>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Felhalmozási célú bevételek összesen</t>
  </si>
  <si>
    <t>Beruházási kiadások (áfával együtt)</t>
  </si>
  <si>
    <t>Felújítási kiadások (áfával együtt)</t>
  </si>
  <si>
    <t>Felhalmozási célú pénzeszköz átadás</t>
  </si>
  <si>
    <t>Hosszú lejáratú értékpapírok beváltása</t>
  </si>
  <si>
    <t>Felhalmozási célú kiadások összesen</t>
  </si>
  <si>
    <t>BEVÉTELEK összesen</t>
  </si>
  <si>
    <t>KIADÁSOK összesen</t>
  </si>
  <si>
    <t>Egyéb különféle dologi kiadások</t>
  </si>
  <si>
    <t>Közalkalmazottak kereset kiegészítése</t>
  </si>
  <si>
    <t>Pótlék, bírság, egyéb sajátos bevételek</t>
  </si>
  <si>
    <t>Bursa Hungarica Önkormányzati Ösztöndíj pályázat</t>
  </si>
  <si>
    <t xml:space="preserve"> </t>
  </si>
  <si>
    <t>Önkormányzati képviselők tiszteletdíjai</t>
  </si>
  <si>
    <t>Szociális hozzájárulási adó 27%</t>
  </si>
  <si>
    <t>Állományba nem tartozók egyéb juttatásai ( megbízási díj)</t>
  </si>
  <si>
    <t>Létszám</t>
  </si>
  <si>
    <t>kiemelt előirányzatonként</t>
  </si>
  <si>
    <t>Működési bevételek összesen:</t>
  </si>
  <si>
    <t>Jogcím csoportok</t>
  </si>
  <si>
    <t>Kiemelt előirányzatonk</t>
  </si>
  <si>
    <t xml:space="preserve">Egyéb építmény </t>
  </si>
  <si>
    <t>Polgármester alapilletménye</t>
  </si>
  <si>
    <t>Polgármester étkezési hozzájárulása</t>
  </si>
  <si>
    <t>Polgármester egyéb költségtérítése és hozzájárulás (költségátalány)</t>
  </si>
  <si>
    <t>Közalkalmazottak egyéb juttatása</t>
  </si>
  <si>
    <t>Természetben nyújtott támogatás</t>
  </si>
  <si>
    <t>Pénzmaradvány igénybevétel</t>
  </si>
  <si>
    <t>Egyéb építmény felújítása</t>
  </si>
  <si>
    <t>A)</t>
  </si>
  <si>
    <t>BEVÉTELEK</t>
  </si>
  <si>
    <t>1.</t>
  </si>
  <si>
    <t>1.2</t>
  </si>
  <si>
    <t>1.3</t>
  </si>
  <si>
    <t>Bevételek összesen:</t>
  </si>
  <si>
    <t>2.</t>
  </si>
  <si>
    <t>2.1</t>
  </si>
  <si>
    <t>2.2</t>
  </si>
  <si>
    <t>3.</t>
  </si>
  <si>
    <t>3.1</t>
  </si>
  <si>
    <t>Szolgáltatás ellenértékének teljesítése</t>
  </si>
  <si>
    <t>3.2</t>
  </si>
  <si>
    <t>3.3</t>
  </si>
  <si>
    <t>3.5</t>
  </si>
  <si>
    <t>Előző évi pénzmaradvány</t>
  </si>
  <si>
    <t>3.6</t>
  </si>
  <si>
    <t>4.</t>
  </si>
  <si>
    <t>841133 Adó, illeték kiszabása, beszedése, adóellenőrzés</t>
  </si>
  <si>
    <t>4.1</t>
  </si>
  <si>
    <t>4.2</t>
  </si>
  <si>
    <t>Telekadó</t>
  </si>
  <si>
    <t>4.3</t>
  </si>
  <si>
    <t>4.4</t>
  </si>
  <si>
    <t>Idegenforgalmi adó tartózkodás után</t>
  </si>
  <si>
    <t>4.5</t>
  </si>
  <si>
    <t>4.6</t>
  </si>
  <si>
    <t>4.7</t>
  </si>
  <si>
    <t>Pótlékok</t>
  </si>
  <si>
    <t>4.8</t>
  </si>
  <si>
    <t>5.</t>
  </si>
  <si>
    <t>841403 Község- és városgazdálkodási szolgáltatások</t>
  </si>
  <si>
    <t>5.1</t>
  </si>
  <si>
    <t>5.2</t>
  </si>
  <si>
    <t>5.3</t>
  </si>
  <si>
    <t>5.4</t>
  </si>
  <si>
    <t>6.</t>
  </si>
  <si>
    <t>841901-9 Önkormányzatok elszámolásai</t>
  </si>
  <si>
    <t>6.1</t>
  </si>
  <si>
    <t>6.1.1</t>
  </si>
  <si>
    <t>6.1.2</t>
  </si>
  <si>
    <t>6.2</t>
  </si>
  <si>
    <t>6.2.1</t>
  </si>
  <si>
    <t>6.2.2</t>
  </si>
  <si>
    <t>6.3</t>
  </si>
  <si>
    <t>6.4</t>
  </si>
  <si>
    <t>6.4.1</t>
  </si>
  <si>
    <t>6.4.2</t>
  </si>
  <si>
    <t>6.5</t>
  </si>
  <si>
    <t>7.</t>
  </si>
  <si>
    <t>7.1</t>
  </si>
  <si>
    <t>7.2</t>
  </si>
  <si>
    <t>8.</t>
  </si>
  <si>
    <t>8.1</t>
  </si>
  <si>
    <t>8.2</t>
  </si>
  <si>
    <t>9.</t>
  </si>
  <si>
    <t>882117 Rendszeres gyermekvédelmi pénzbeli ellátás</t>
  </si>
  <si>
    <t>9.1</t>
  </si>
  <si>
    <t>Működéi célú pénzeszköz átvétel elkül.alapból</t>
  </si>
  <si>
    <t>9.2</t>
  </si>
  <si>
    <t>10.</t>
  </si>
  <si>
    <t>882125 Mozgáskorlátozottak közlekedési támogatása</t>
  </si>
  <si>
    <t>10.1</t>
  </si>
  <si>
    <t>Működési célú támogatásértékű pénzeszköz átvétel</t>
  </si>
  <si>
    <t>10.2</t>
  </si>
  <si>
    <t>11.</t>
  </si>
  <si>
    <t>890441 Rövid időtartamú közfoglalkoztatás</t>
  </si>
  <si>
    <t>11.1</t>
  </si>
  <si>
    <t>Működési célú támogatásért.bevétel elkül.alapból</t>
  </si>
  <si>
    <t>11.2</t>
  </si>
  <si>
    <t>12.</t>
  </si>
  <si>
    <t>890442 Bérpótló juttatásra jogosultak hosszabb időtartamú közfoglalkoztatása</t>
  </si>
  <si>
    <t>12.1</t>
  </si>
  <si>
    <t>12.2</t>
  </si>
  <si>
    <t>13.</t>
  </si>
  <si>
    <t>889928 Falugondnoki szolgálat</t>
  </si>
  <si>
    <t>13.1</t>
  </si>
  <si>
    <t>13.2</t>
  </si>
  <si>
    <t>14.</t>
  </si>
  <si>
    <t>910121 Könyvtári állomány gyarapítása, nyilvántartása</t>
  </si>
  <si>
    <t>14.1</t>
  </si>
  <si>
    <t>14.2</t>
  </si>
  <si>
    <t>Önkormányzati jogalkotás 841126</t>
  </si>
  <si>
    <t>Önkormányzati képviselők egyéb költségtérítése és hozzájárulás (költségátalány)</t>
  </si>
  <si>
    <t>Város és községgazdálkodási szolgáltatás 841403</t>
  </si>
  <si>
    <t>Köztemető fenntartási feladatok 960302</t>
  </si>
  <si>
    <t>Közvilágítási feladatok 841402</t>
  </si>
  <si>
    <t>Falugondnoki szolgáltatás 889928</t>
  </si>
  <si>
    <t>Épületek felújítása</t>
  </si>
  <si>
    <t>Szellemi termékek vásárlása</t>
  </si>
  <si>
    <t>Szellemi termékek</t>
  </si>
  <si>
    <t>Szellemi termékek áfa</t>
  </si>
  <si>
    <t>Egyéb anyagbeszerzés</t>
  </si>
  <si>
    <t>Egyéb kommunikációs szolgáltatások (honlap karbantartás)</t>
  </si>
  <si>
    <t>Reprezentáció</t>
  </si>
  <si>
    <t>Reklám és propaganda</t>
  </si>
  <si>
    <t>Támogatásértékű működési kiadás önkormányzatoknak (Kővágóörsi Közös Önkormányzati Hivatal)</t>
  </si>
  <si>
    <t>Működési kiadás más önkormányzatnak</t>
  </si>
  <si>
    <t>Működési célú pénzeszköz átadás pedagógiai szakszolgálat</t>
  </si>
  <si>
    <t>Működési célú pénzeszköz átadás orvosi ügyelet működéséhez</t>
  </si>
  <si>
    <t>Szállítási szolgáltatások</t>
  </si>
  <si>
    <t>Háziorvosi alapellátás 862101</t>
  </si>
  <si>
    <t xml:space="preserve">Munkaruha </t>
  </si>
  <si>
    <t>Ápolási díj méltányossági alapon 882116</t>
  </si>
  <si>
    <t>Aktív korúak ellátása 890442</t>
  </si>
  <si>
    <t>Foglalkoztatást helyettesítő támogatás</t>
  </si>
  <si>
    <t>Lakásfenntartási támogatás normatív alap 882113</t>
  </si>
  <si>
    <t>Rendszeres gyermekvédelmi pénzbeli ellátások 882117</t>
  </si>
  <si>
    <t>Eseti szociális ellátások 882129</t>
  </si>
  <si>
    <t>Átmeneti segély 882122</t>
  </si>
  <si>
    <t>Temetési segély 882123</t>
  </si>
  <si>
    <t>Óvodai nevelés, ellátás 851011</t>
  </si>
  <si>
    <t>Kulturális műsorok, rendezvények, kiállítások 900400</t>
  </si>
  <si>
    <t>Élelmiszer beszerzés</t>
  </si>
  <si>
    <t>Könyvtári szolgáltatások 910121</t>
  </si>
  <si>
    <t>Vegyszerbeszerzés</t>
  </si>
  <si>
    <t>Könyvbeszerzés</t>
  </si>
  <si>
    <t>Szociális ösztöndíjak 882129</t>
  </si>
  <si>
    <t>841126 Önkormányzati jogalkotás</t>
  </si>
  <si>
    <t>Egyéb bérleti díjak</t>
  </si>
  <si>
    <t>Önkormányzati hivatal működési támogatása</t>
  </si>
  <si>
    <t>Önkormányzati hivatal működési támogatása 1-4 hó</t>
  </si>
  <si>
    <t xml:space="preserve">Önkormányzati hivatal működési támogatás 5-12 hó </t>
  </si>
  <si>
    <t>Település üzemeltetéshez kapcsolódó feladatellátás támogatása összesen</t>
  </si>
  <si>
    <t>Közvilágítás fenntartásának támogatása</t>
  </si>
  <si>
    <t>Zöldterület gazdálkodással kapcsolatos feladatok</t>
  </si>
  <si>
    <t>6.2.3</t>
  </si>
  <si>
    <t>Köztemető fenntartással kapcsolatos feladatok</t>
  </si>
  <si>
    <t>6.2.4</t>
  </si>
  <si>
    <t>Közutak fenntartásának támogatása</t>
  </si>
  <si>
    <t>6.2.5</t>
  </si>
  <si>
    <t>Beszámítás összege</t>
  </si>
  <si>
    <t>Egyéb kötelező önkormányzati feladatok támogatása</t>
  </si>
  <si>
    <t>Hozzájárulás a pénzbeni szociális ellátásokhoz</t>
  </si>
  <si>
    <t>Települési önkormányzatok szociális feladatainak támogatása</t>
  </si>
  <si>
    <t>Ingatlan értékesítés bevétele</t>
  </si>
  <si>
    <t xml:space="preserve">Működési célú támogatásértékű pénzeszköz átvétel </t>
  </si>
  <si>
    <t xml:space="preserve">Ingatlan értékesítés </t>
  </si>
  <si>
    <t xml:space="preserve">Támogatás értékű működési bevétel </t>
  </si>
  <si>
    <t>Egyéb sajátos működési bevétel</t>
  </si>
  <si>
    <t>Település üzemeltetéshez kapcsolódó feladatellátás támogatása</t>
  </si>
  <si>
    <t xml:space="preserve">Közvilágítás fenntartásának támogatása </t>
  </si>
  <si>
    <t>Hozzájárulás a pénzbeni szociális feladatokhoz</t>
  </si>
  <si>
    <t>Működési célú pénzeszköz átadás  belső ellenőzési feladatok</t>
  </si>
  <si>
    <t xml:space="preserve">Működési célú pénzeszköz átadás kistérségi irodaépület </t>
  </si>
  <si>
    <t>Működési célú pénzeszköz átadás kistérség létszámcsökkentés</t>
  </si>
  <si>
    <t>Tájékoztató adatok a MŰKÖDÉSI bevételek és kiadások alakulásáról</t>
  </si>
  <si>
    <t>2011. teljesítés</t>
  </si>
  <si>
    <t>Költségvetési támogatása</t>
  </si>
  <si>
    <t>Támogatások, támogatásértékű bevételek, kiegészítések</t>
  </si>
  <si>
    <t>Tartalékok</t>
  </si>
  <si>
    <t>Tájékotató adatok a FELHALMOZÁSI célú bevételek és kiadások alakulásáról</t>
  </si>
  <si>
    <t>Értékesített tárgyi eszközök és immateriálsi javak áfája</t>
  </si>
  <si>
    <t>Hosszú lejáratú értékpapírok kibocsátása</t>
  </si>
  <si>
    <t>Felhalmozási célú kölcsön</t>
  </si>
  <si>
    <t>Értékesített tárgyi eszközök immateriális javak utáni áfa befizetés</t>
  </si>
  <si>
    <t>Felhalmozási célú kölcsönök nyújtása és törlesztése</t>
  </si>
  <si>
    <t>2012. teljesítés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</si>
  <si>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</si>
  <si>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</si>
  <si>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</si>
  <si>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</si>
  <si>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</si>
  <si>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Települési hulladék vegyes begyűjtése</t>
  </si>
  <si>
    <t>Önkormányzati jogalkotás (1 kód)</t>
  </si>
  <si>
    <t>Önkormányzati jogalkotás (6-os kód)</t>
  </si>
  <si>
    <t>Közvilágítási feladatok</t>
  </si>
  <si>
    <t>Város és községgazdálkodási szolgáltatás</t>
  </si>
  <si>
    <t>Óvodai nevelés, ellátás</t>
  </si>
  <si>
    <t>Aktív korúak ellátása</t>
  </si>
  <si>
    <t>Lakásfenntartási támogatás normatív alapon</t>
  </si>
  <si>
    <t>Átmeneti segély</t>
  </si>
  <si>
    <t>Temetési segély</t>
  </si>
  <si>
    <t>Közművelődési tevékenységek és támogatásuk</t>
  </si>
  <si>
    <t>Köztemető -fenntartás és működtetés</t>
  </si>
  <si>
    <t xml:space="preserve">Összesen: </t>
  </si>
  <si>
    <t>Háziorvosi ellátás</t>
  </si>
  <si>
    <t>Kulturális műsorok, rendezvények</t>
  </si>
  <si>
    <t>Eseti szociális ellátások</t>
  </si>
  <si>
    <t>Szociális ösztöndíjak</t>
  </si>
  <si>
    <t>Önkormányzati jogalkotás</t>
  </si>
  <si>
    <t>Adó, illeték kiszabása, beszedése, adóellenőrzés</t>
  </si>
  <si>
    <t>Község- és városgazdálkodási szolgáltatások</t>
  </si>
  <si>
    <t>Falugondnoki szolgálat</t>
  </si>
  <si>
    <t>Bérpótló juttatásra jogosultak hosszabb időtartamú közfoglalkoztatása</t>
  </si>
  <si>
    <t xml:space="preserve"> felújítások, beruzázások kiemelt előirányzatonként</t>
  </si>
  <si>
    <t>Ábrahámhegy KÖZSÉG ÖNKORMÁNYZATA</t>
  </si>
  <si>
    <t>Közalalkalmazottak étkezési hozzájárulása</t>
  </si>
  <si>
    <t>Egyéb bérrendszer részmunkaidőben foglalkozatott személyi juttatás</t>
  </si>
  <si>
    <t xml:space="preserve">Egyéb bérrendszer részmunkaidőben foglalkozatott étkezési hozzájáulás </t>
  </si>
  <si>
    <t>Szabadidősport tevékenység  931301</t>
  </si>
  <si>
    <t>Szabadidős park fürdő és strand szoltáltatás 932911</t>
  </si>
  <si>
    <t>Részmunkaidőben foglalkoztatott közalkalmazottak személyi juttatása</t>
  </si>
  <si>
    <t>Részmunkaidőben foglalkoztatott közalkalmazottak étkezési hozzájárulása</t>
  </si>
  <si>
    <t>Prémium éves dolgozó személyi juttatása</t>
  </si>
  <si>
    <t>Prémium éves dolgozó étkezési hozzájárulása</t>
  </si>
  <si>
    <t>Munkavégzéshez kapcsolódó juttatás</t>
  </si>
  <si>
    <t>Munkavégzéshez kapcsolódó költségtérítés</t>
  </si>
  <si>
    <t>Felhalmozási célú pénzeszköz átadás kistérség mentőállomás építés</t>
  </si>
  <si>
    <t>Működési célú pénzeszköz átadás tagdíj kistérség</t>
  </si>
  <si>
    <t>Működési célú pénzeszköz átadás Badacsony Céh</t>
  </si>
  <si>
    <t>Működési célú pénzeszköz átadás Közmunka önrész</t>
  </si>
  <si>
    <t>Rendszeres szociális segély</t>
  </si>
  <si>
    <t>Közutak, utak 522110</t>
  </si>
  <si>
    <t>Felújítások</t>
  </si>
  <si>
    <t>Egyéb építmény felújításána Áfája</t>
  </si>
  <si>
    <t>Gépek, berendezések</t>
  </si>
  <si>
    <t>Egyéb építmény</t>
  </si>
  <si>
    <t>Beruházások áfája</t>
  </si>
  <si>
    <t>Lakásépítési támogatás</t>
  </si>
  <si>
    <t>Tüzelőanyag</t>
  </si>
  <si>
    <t>Gyógyszervásárlás</t>
  </si>
  <si>
    <t>Folyóirat beszerzés</t>
  </si>
  <si>
    <t>Munkaruha</t>
  </si>
  <si>
    <t>Áramdíj</t>
  </si>
  <si>
    <t>Vízdíj</t>
  </si>
  <si>
    <t>Szolgáltatások</t>
  </si>
  <si>
    <t>Áfa</t>
  </si>
  <si>
    <t>Hulladékgyűjtés 381103</t>
  </si>
  <si>
    <t>Áfa befizetés</t>
  </si>
  <si>
    <t>Egyéb dologi kiadások</t>
  </si>
  <si>
    <t>Szakmai képzés</t>
  </si>
  <si>
    <t>Talajterhelési díj</t>
  </si>
  <si>
    <t>Könyvtári közművelődési feladatok</t>
  </si>
  <si>
    <t>6.6</t>
  </si>
  <si>
    <t>Működési célú pénzeszközátvétel államháztartáson kívül</t>
  </si>
  <si>
    <t>932911 Szabadidős park, fürdő és strand szolgáltatás</t>
  </si>
  <si>
    <t>Alaptevékenység körében végzett szolgáltatás</t>
  </si>
  <si>
    <t>Bérleti díjak</t>
  </si>
  <si>
    <t>14 3</t>
  </si>
  <si>
    <t>381301 Hulladékgyűjtés</t>
  </si>
  <si>
    <t>Továbbszámlázott szolgáltatások bevétele</t>
  </si>
  <si>
    <t>Továbbszámlázott szolgáltatások bevétel áfa</t>
  </si>
  <si>
    <t>2.3</t>
  </si>
  <si>
    <t>Koncessziós díj</t>
  </si>
  <si>
    <t>3.7</t>
  </si>
  <si>
    <t>3.8</t>
  </si>
  <si>
    <t>Egyéb bevételek</t>
  </si>
  <si>
    <t>3.9</t>
  </si>
  <si>
    <t>Alaptevékenység körében végzett szolgáltatás áfája</t>
  </si>
  <si>
    <t>14.4</t>
  </si>
  <si>
    <t>Prémium éves dolgozó mbér támogatása</t>
  </si>
  <si>
    <t>3.10</t>
  </si>
  <si>
    <t>Működési célú pénzeszközátvétel államháztartáson belülről</t>
  </si>
  <si>
    <t>3.11</t>
  </si>
  <si>
    <t>Támogatásértékű bevételek</t>
  </si>
  <si>
    <t>3.12</t>
  </si>
  <si>
    <t>Építési kölcsön törlesztés</t>
  </si>
  <si>
    <t>11.3</t>
  </si>
  <si>
    <t>Szociális célú feladatok támogatása</t>
  </si>
  <si>
    <t>Köztemető fenntartásával kapcsolatos feladatok</t>
  </si>
  <si>
    <t>Könyvtári,közművelődési feladatok</t>
  </si>
  <si>
    <t xml:space="preserve">Működési célú támogatásértékű bevétel </t>
  </si>
  <si>
    <t>Támogatásértékű bevétel</t>
  </si>
  <si>
    <t>ÁBRAHÁMHEGY KÖZSÉG ÖNKORMÁNYZATA</t>
  </si>
  <si>
    <t>Épület felújítás</t>
  </si>
  <si>
    <t>Lakásépítési kölcsön</t>
  </si>
  <si>
    <t>Hulladékgyűjtés</t>
  </si>
  <si>
    <t>Könyvtári állomány gyarapítása</t>
  </si>
  <si>
    <t>Szabadidős park, fürtő és strand szolgáltatás</t>
  </si>
  <si>
    <t>Prémium éves dolgozó támogatása</t>
  </si>
  <si>
    <t>Ápolási díj</t>
  </si>
  <si>
    <t>Közutak</t>
  </si>
  <si>
    <t>Szabadidős park, fürdő és strand szolgáltatás</t>
  </si>
  <si>
    <t>Szabadidősport tevékenység</t>
  </si>
  <si>
    <t xml:space="preserve">           Hulladékgazdálkodási terv</t>
  </si>
  <si>
    <t xml:space="preserve">           Világítás tervek</t>
  </si>
  <si>
    <t xml:space="preserve">           Esélyegyenlőségi terv</t>
  </si>
  <si>
    <t xml:space="preserve">           Rendezési terv</t>
  </si>
  <si>
    <t xml:space="preserve">           Útfelújítás, aszfaltozás</t>
  </si>
  <si>
    <t xml:space="preserve">           Önkormányzati épület tető felújítás</t>
  </si>
  <si>
    <t xml:space="preserve">          Kulturális Centrum udvar villamos ellátása</t>
  </si>
  <si>
    <t xml:space="preserve">          Járdák felújítása</t>
  </si>
  <si>
    <t>Beruházások</t>
  </si>
  <si>
    <t xml:space="preserve">          Közpark kialakítása</t>
  </si>
  <si>
    <t xml:space="preserve">          Gépek, berendezések</t>
  </si>
  <si>
    <t xml:space="preserve">          Strand kabinsor</t>
  </si>
  <si>
    <t xml:space="preserve">          Busz öböl kialakítás  </t>
  </si>
  <si>
    <t>Immateriális javak/ Szellemi termékek</t>
  </si>
  <si>
    <t xml:space="preserve">          Temetőkápolna kamera rendszer</t>
  </si>
  <si>
    <t xml:space="preserve">          Közvilágítás korszerűsítés          </t>
  </si>
  <si>
    <t xml:space="preserve">          Strand lépcső</t>
  </si>
  <si>
    <t>Előirányzat
(ezer Ft)</t>
  </si>
  <si>
    <t>Teljesítés 2013.06.30-i adatok (ezer Ft)</t>
  </si>
  <si>
    <t>Teljesítés %-a a módosított előirányzathoz (ezer Ft)</t>
  </si>
  <si>
    <t>Eredeti</t>
  </si>
  <si>
    <t>Módosított</t>
  </si>
  <si>
    <t>Szennyvíz gyűjétse 370000</t>
  </si>
  <si>
    <t>Karbantartás, kisjavítás</t>
  </si>
  <si>
    <t>370000 Szennyvíz gyűjtése</t>
  </si>
  <si>
    <t>1.1</t>
  </si>
  <si>
    <t>Államháztartáson kívüli felhalmozási célú pénzeszköz átvétel</t>
  </si>
  <si>
    <t>Kamatbevételek</t>
  </si>
  <si>
    <t>4.9</t>
  </si>
  <si>
    <t>Idegenforgalmi adó építmény után</t>
  </si>
  <si>
    <t>6.7</t>
  </si>
  <si>
    <t>6.8</t>
  </si>
  <si>
    <t>Előző évi költségvetési kiegészítés visszatérítése</t>
  </si>
  <si>
    <t>6.9</t>
  </si>
  <si>
    <t>6.10</t>
  </si>
  <si>
    <t>Egyes jövedelempótló támogatások</t>
  </si>
  <si>
    <t>Szerkezetátalakítási tartalék</t>
  </si>
  <si>
    <t>6.11</t>
  </si>
  <si>
    <t>Egyéb működési célú központi támogatás</t>
  </si>
  <si>
    <t>Ápolási díj alanyi alapon 882115</t>
  </si>
  <si>
    <t>Egészségügyi hozzájárulás</t>
  </si>
  <si>
    <t>Munkáltató által fizetett Szja</t>
  </si>
  <si>
    <t>Részmunkaidőben foglalkoztatott egyéb bérrendszer alá
 tartozó munkavállaló személyi juttatása</t>
  </si>
  <si>
    <t>Szociális hozzájárulási adó</t>
  </si>
  <si>
    <t>Részmunkaidőben foglalkoztatott egyéb bérrendszer alá
 tartozó munkavállaló költségtérítése</t>
  </si>
  <si>
    <t>Munkaruha,védőruha</t>
  </si>
  <si>
    <t>Szállítási szolgáltatás</t>
  </si>
  <si>
    <t>Reklám és probaganda kiadás</t>
  </si>
  <si>
    <t>Egyéb kommunikációs szolgáltatások</t>
  </si>
  <si>
    <t>15.</t>
  </si>
  <si>
    <t>931301 Szabadidősport tevékenység</t>
  </si>
  <si>
    <t>15.1</t>
  </si>
  <si>
    <t>15.2</t>
  </si>
  <si>
    <t>Felmentettek személyi juttatásai / Köztisztviselők alapilletménye</t>
  </si>
  <si>
    <t>Köztisztviselők nyelvpótléka</t>
  </si>
  <si>
    <t>Köztisztviselők illetménykiegészítése</t>
  </si>
  <si>
    <t>Kösztisztviselők egyéb kötelező illetménypótléka</t>
  </si>
  <si>
    <t>Közstisztviselők kereset-kiegészítése</t>
  </si>
  <si>
    <t>Köztisztviselők végkielégítése</t>
  </si>
  <si>
    <t>Köztisztviselők önkéntes biztosítási pénztár befizetése</t>
  </si>
  <si>
    <t>Köztisztviselők közlekedési költségtérítése</t>
  </si>
  <si>
    <t>Köztisztviselők étkezési hozzájárulása</t>
  </si>
  <si>
    <t>Köztisztviselők egyéb költségtérítése és hozzájárulása</t>
  </si>
  <si>
    <t>Részmunkaidőben foglalkoztatott köztisztviselő személyi juttatása</t>
  </si>
  <si>
    <t>Részmunkaidőben foglalkoztatott köztisztviselő munkavégzéssel kapcsolatos juttatása</t>
  </si>
  <si>
    <t>Részmunkaidőben foglalkoztatott köztisztviselő sajátos juttatása</t>
  </si>
  <si>
    <t>Részmunkaidőben foglalkoztatott köztisztviselő személyéhez kapcsolódó költségtérítés</t>
  </si>
  <si>
    <t>Felmetett munkavállalók egyéb juttatása</t>
  </si>
  <si>
    <t>Igazgatási szolgáltatások díjbevétele</t>
  </si>
  <si>
    <t>Kiszámlázott termékek áfája</t>
  </si>
  <si>
    <t>Közgyógy ellátás tevékenység 882202</t>
  </si>
  <si>
    <t>Ellátottak juttatása</t>
  </si>
  <si>
    <t>6.12</t>
  </si>
  <si>
    <t>Önkormányzatok felhalmozási támogatása</t>
  </si>
  <si>
    <t>Átfutó bevételek</t>
  </si>
  <si>
    <t>17.</t>
  </si>
  <si>
    <t>Átfutó kiadás</t>
  </si>
  <si>
    <t>Átfutó kiadások</t>
  </si>
  <si>
    <t>Szennyvíz gyűjtése</t>
  </si>
  <si>
    <t>Mindösszesen:</t>
  </si>
  <si>
    <t>2013. Eredeti</t>
  </si>
  <si>
    <t>Ápolási díj alanyi alapon</t>
  </si>
  <si>
    <t xml:space="preserve">Közgyógy ellátás </t>
  </si>
  <si>
    <t>Mindösszesen</t>
  </si>
  <si>
    <t>Ábrahámehegy Közsé Önkormányzat</t>
  </si>
  <si>
    <t>Egyéb üzemeltetés, fenntartás</t>
  </si>
  <si>
    <t>5.5</t>
  </si>
  <si>
    <t>Működési célú támogatásértékű bevételek</t>
  </si>
  <si>
    <t xml:space="preserve">2013.évi költségvetés összevont mérlege </t>
  </si>
  <si>
    <t xml:space="preserve">2013. évi költségvetés bevételi előirányzatai </t>
  </si>
  <si>
    <t>2013. évi költségvetés bevételek jogcímenként</t>
  </si>
  <si>
    <t>2013.évi BEVÉTELEK feladatonkénti  bontása</t>
  </si>
  <si>
    <t xml:space="preserve">2013. évi költségvetés kiadási </t>
  </si>
  <si>
    <t>2013. évi KIADÁSOK feladatonkénti  bontása</t>
  </si>
  <si>
    <t xml:space="preserve">2013. évi költségvetés felhalmozási célú kiadási </t>
  </si>
  <si>
    <t>Átfutó bevétel</t>
  </si>
  <si>
    <t>4.10</t>
  </si>
  <si>
    <t>Önkormányzatot megillető helyszíni bírság</t>
  </si>
  <si>
    <t>16.</t>
  </si>
  <si>
    <t>16.1</t>
  </si>
  <si>
    <t>16.2</t>
  </si>
  <si>
    <t>890444 Start-munka program Téli közfoglalkoztatás</t>
  </si>
  <si>
    <t>Működési célú támogatásértékű bevétel</t>
  </si>
  <si>
    <t>Téli közfoglalkoztatás890444</t>
  </si>
  <si>
    <t>Kisértékű tárgyi eszköz</t>
  </si>
  <si>
    <t>Hajtó és kenőanyag</t>
  </si>
  <si>
    <t>3.13</t>
  </si>
  <si>
    <t>3.14</t>
  </si>
  <si>
    <t>Felhalmozási célú pe.átvét egyéb szervezetektől</t>
  </si>
  <si>
    <t>Teljesítés 2013.12.31-i adatok (ezer Ft)</t>
  </si>
  <si>
    <t>Központosított előirányzat</t>
  </si>
  <si>
    <t>Önkormányzatok elszámolásai</t>
  </si>
  <si>
    <t>Rövid távú foglalkoztatás</t>
  </si>
  <si>
    <t>Téli közfoglalkoztatás</t>
  </si>
  <si>
    <t>Rendszeres gyermekvédelmi ellátás</t>
  </si>
  <si>
    <t>8. melléklet a  /2014.(.) önkormányzati rendelethez</t>
  </si>
  <si>
    <t>ESZKÖZÖK</t>
  </si>
  <si>
    <t>ezer Ft-ban</t>
  </si>
  <si>
    <t>A</t>
  </si>
  <si>
    <t>B</t>
  </si>
  <si>
    <t>C</t>
  </si>
  <si>
    <t>D</t>
  </si>
  <si>
    <t>Sor-sz.</t>
  </si>
  <si>
    <t>Ezer Ft-ban</t>
  </si>
  <si>
    <t>Záró</t>
  </si>
  <si>
    <t>Alapítás - átszervezés aktivált értéke</t>
  </si>
  <si>
    <t>Kísérleti fejlesztés aktivált értéke</t>
  </si>
  <si>
    <t>Vagyoni értékű jogok</t>
  </si>
  <si>
    <t>Immateriális javakra adott előleg</t>
  </si>
  <si>
    <t>Immateriális javak értékhelyesbítése</t>
  </si>
  <si>
    <t>I.</t>
  </si>
  <si>
    <t>Immateriális javak összesen (1+….+6)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</si>
  <si>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</si>
  <si>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</si>
  <si>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</si>
  <si>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</si>
  <si>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</si>
  <si>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</si>
  <si>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</si>
  <si>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</si>
  <si>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</si>
  <si>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</si>
  <si>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</si>
  <si>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</si>
  <si>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II.</t>
  </si>
  <si>
    <t>Tárgyi eszközök összesen (7+…..+13)</t>
  </si>
  <si>
    <t>Egyéb tartós részesedés</t>
  </si>
  <si>
    <t>Tartós hitelviszonyt megtestesítő értékpapír</t>
  </si>
  <si>
    <t>Tartósan adott kölcsön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</si>
  <si>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</si>
  <si>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</si>
  <si>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</si>
  <si>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</si>
  <si>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</si>
  <si>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</si>
  <si>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</si>
  <si>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</si>
  <si>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</si>
  <si>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</si>
  <si>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</si>
  <si>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</si>
  <si>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</si>
  <si>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</si>
  <si>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</si>
  <si>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</si>
  <si>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</si>
  <si>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</si>
  <si>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</si>
  <si>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</si>
  <si>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</si>
  <si>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</si>
  <si>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</si>
  <si>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</si>
  <si>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</si>
  <si>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</si>
  <si>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</si>
  <si>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</si>
  <si>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</si>
  <si>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</si>
  <si>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</si>
  <si>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</si>
  <si>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</si>
  <si>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</si>
  <si>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</si>
  <si>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</si>
  <si>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</si>
  <si>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</si>
  <si>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</si>
  <si>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</si>
  <si>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</si>
  <si>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</si>
  <si>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</si>
  <si>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</si>
  <si>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</si>
  <si>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</si>
  <si>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</si>
  <si>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</si>
  <si>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</si>
  <si>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</si>
  <si>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</si>
  <si>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</si>
  <si>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</si>
  <si>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</si>
  <si>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</si>
  <si>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</si>
  <si>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</si>
  <si>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</si>
  <si>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</si>
  <si>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</si>
  <si>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</si>
  <si>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</si>
  <si>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</si>
  <si>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</si>
  <si>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Nyitó</t>
  </si>
  <si>
    <t>Induló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</si>
  <si>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</si>
  <si>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</si>
  <si>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</si>
  <si>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</si>
  <si>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</si>
  <si>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</si>
  <si>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</si>
  <si>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</si>
  <si>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</si>
  <si>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</si>
  <si>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</si>
  <si>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</si>
  <si>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</si>
  <si>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</si>
  <si>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</si>
  <si>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</si>
  <si>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</si>
  <si>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</si>
  <si>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</si>
  <si>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</si>
  <si>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</si>
  <si>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</si>
  <si>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</si>
  <si>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</si>
  <si>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</si>
  <si>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</si>
  <si>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</si>
  <si>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</si>
  <si>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</si>
  <si>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</si>
  <si>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</si>
  <si>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</si>
  <si>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</si>
  <si>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</si>
  <si>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tárgyévi terh. rövidlejáratú kötelezettsége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</si>
  <si>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</si>
  <si>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</si>
  <si>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</si>
  <si>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</si>
  <si>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</si>
  <si>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</si>
  <si>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</si>
  <si>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</si>
  <si>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</si>
  <si>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</si>
  <si>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</si>
  <si>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</si>
  <si>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9. melléklet a /2014.(.) önkormányzati rendelethez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</si>
  <si>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</si>
  <si>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</si>
  <si>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</si>
  <si>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</si>
  <si>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</si>
  <si>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</si>
  <si>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</si>
  <si>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</si>
  <si>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</si>
  <si>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</si>
  <si>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</si>
  <si>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</si>
  <si>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</si>
  <si>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</si>
  <si>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</si>
  <si>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</si>
  <si>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</si>
  <si>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</si>
  <si>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</si>
  <si>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</si>
  <si>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</si>
  <si>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</si>
  <si>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</si>
  <si>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</si>
  <si>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</si>
  <si>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</si>
  <si>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Ábrahámhegy Önkormányzat pénzmaradványa 2013. évben</t>
  </si>
  <si>
    <t>Ábrahámhegy Önkormányzat vagyonmérlege 2013. év december 31-én</t>
  </si>
  <si>
    <t>11. melléklet a /2014.(.) önkormányzati rendelethez</t>
  </si>
  <si>
    <t>10. melléklet a /2014.(.) önkormányzati rendelethez</t>
  </si>
  <si>
    <t>7. melléklet a /2014.(.) önkormányzati rendelethez</t>
  </si>
  <si>
    <t>6. melléklet a /2014.(.) önkormányzati rendelethez</t>
  </si>
  <si>
    <t>5. melléklet a /2014.(.) önkormányzati rendelethez</t>
  </si>
  <si>
    <t>4. melléklet a /2014.(.) önkormányzati rendelethez</t>
  </si>
  <si>
    <t>3. melléklet a /2014.(.) önkormányzati rendelethez</t>
  </si>
  <si>
    <t>2. melléklet a /2014.(.) önkormányzati rendelethez</t>
  </si>
  <si>
    <t>1. melléklet a /2014.(.)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</si>
</sst>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-40E]mmmm\ d\.;@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9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1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0"/>
    </font>
    <font>
      <b/>
      <sz val="12"/>
      <color indexed="2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0"/>
      <color indexed="2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Arial"/>
      <family val="0"/>
    </font>
    <font>
      <i/>
      <sz val="10"/>
      <name val="Arial"/>
      <family val="0"/>
    </font>
    <font>
      <b/>
      <sz val="10"/>
      <color indexed="8"/>
      <name val="Arial"/>
      <family val="0"/>
    </font>
    <font>
      <i/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justify"/>
    </xf>
    <xf numFmtId="0" fontId="19" fillId="0" borderId="12" xfId="0" applyFont="1" applyBorder="1" applyAlignment="1">
      <alignment horizontal="justify"/>
    </xf>
    <xf numFmtId="3" fontId="19" fillId="0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19" fillId="0" borderId="14" xfId="0" applyFont="1" applyBorder="1" applyAlignment="1">
      <alignment horizontal="justify"/>
    </xf>
    <xf numFmtId="165" fontId="2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18" fillId="0" borderId="0" xfId="56" applyFont="1" applyAlignment="1">
      <alignment vertical="center"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3" fontId="38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8" fillId="0" borderId="0" xfId="56" applyNumberFormat="1" applyFont="1" applyBorder="1" applyAlignment="1">
      <alignment horizontal="right" wrapText="1"/>
      <protection/>
    </xf>
    <xf numFmtId="3" fontId="38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3" fontId="38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38" fillId="0" borderId="0" xfId="56" applyNumberFormat="1" applyFont="1" applyBorder="1" applyAlignment="1">
      <alignment horizontal="right" wrapText="1"/>
      <protection/>
    </xf>
    <xf numFmtId="0" fontId="38" fillId="0" borderId="0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20" fillId="0" borderId="15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15" xfId="0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40" fillId="0" borderId="15" xfId="0" applyFont="1" applyFill="1" applyBorder="1" applyAlignment="1">
      <alignment horizontal="left"/>
    </xf>
    <xf numFmtId="3" fontId="40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2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4" fillId="0" borderId="19" xfId="0" applyFont="1" applyFill="1" applyBorder="1" applyAlignment="1">
      <alignment horizontal="center"/>
    </xf>
    <xf numFmtId="2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165" fontId="27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165" fontId="23" fillId="0" borderId="0" xfId="0" applyNumberFormat="1" applyFont="1" applyFill="1" applyAlignment="1">
      <alignment horizontal="left"/>
    </xf>
    <xf numFmtId="165" fontId="42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165" fontId="23" fillId="0" borderId="0" xfId="0" applyNumberFormat="1" applyFont="1" applyFill="1" applyBorder="1" applyAlignment="1">
      <alignment horizontal="right"/>
    </xf>
    <xf numFmtId="165" fontId="46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0" fillId="0" borderId="10" xfId="0" applyFont="1" applyFill="1" applyBorder="1" applyAlignment="1">
      <alignment horizontal="left"/>
    </xf>
    <xf numFmtId="165" fontId="30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48" fillId="0" borderId="20" xfId="0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2" fontId="18" fillId="0" borderId="22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17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0" fontId="20" fillId="0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/>
    </xf>
    <xf numFmtId="3" fontId="22" fillId="0" borderId="23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18" fillId="0" borderId="0" xfId="56" applyNumberFormat="1" applyFont="1">
      <alignment/>
      <protection/>
    </xf>
    <xf numFmtId="2" fontId="18" fillId="0" borderId="15" xfId="56" applyNumberFormat="1" applyFont="1" applyBorder="1">
      <alignment/>
      <protection/>
    </xf>
    <xf numFmtId="0" fontId="44" fillId="0" borderId="24" xfId="56" applyFont="1" applyBorder="1" applyAlignment="1">
      <alignment horizontal="center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2" fontId="18" fillId="0" borderId="12" xfId="56" applyNumberFormat="1" applyFont="1" applyBorder="1">
      <alignment/>
      <protection/>
    </xf>
    <xf numFmtId="3" fontId="20" fillId="0" borderId="12" xfId="56" applyNumberFormat="1" applyFont="1" applyBorder="1" applyAlignment="1">
      <alignment horizontal="right" vertical="center" wrapText="1"/>
      <protection/>
    </xf>
    <xf numFmtId="2" fontId="20" fillId="0" borderId="12" xfId="56" applyNumberFormat="1" applyFont="1" applyBorder="1">
      <alignment/>
      <protection/>
    </xf>
    <xf numFmtId="3" fontId="20" fillId="0" borderId="12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wrapText="1"/>
      <protection/>
    </xf>
    <xf numFmtId="0" fontId="44" fillId="0" borderId="24" xfId="56" applyFont="1" applyBorder="1" applyAlignment="1">
      <alignment horizontal="center" vertical="center" wrapText="1"/>
      <protection/>
    </xf>
    <xf numFmtId="0" fontId="44" fillId="0" borderId="15" xfId="56" applyFont="1" applyBorder="1" applyAlignment="1">
      <alignment horizontal="center" vertical="center" wrapText="1"/>
      <protection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6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3" fontId="18" fillId="0" borderId="15" xfId="0" applyNumberFormat="1" applyFont="1" applyFill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 wrapText="1"/>
    </xf>
    <xf numFmtId="0" fontId="30" fillId="0" borderId="12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25" fillId="0" borderId="25" xfId="0" applyFont="1" applyBorder="1" applyAlignment="1">
      <alignment/>
    </xf>
    <xf numFmtId="0" fontId="0" fillId="0" borderId="0" xfId="0" applyFont="1" applyAlignment="1">
      <alignment/>
    </xf>
    <xf numFmtId="0" fontId="25" fillId="0" borderId="2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5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52" fillId="0" borderId="32" xfId="0" applyFont="1" applyBorder="1" applyAlignment="1">
      <alignment horizontal="center"/>
    </xf>
    <xf numFmtId="0" fontId="25" fillId="0" borderId="32" xfId="0" applyFont="1" applyBorder="1" applyAlignment="1">
      <alignment/>
    </xf>
    <xf numFmtId="0" fontId="52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39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176" fontId="25" fillId="0" borderId="17" xfId="0" applyNumberFormat="1" applyFont="1" applyBorder="1" applyAlignment="1">
      <alignment horizontal="center"/>
    </xf>
    <xf numFmtId="176" fontId="25" fillId="0" borderId="31" xfId="0" applyNumberFormat="1" applyFont="1" applyBorder="1" applyAlignment="1">
      <alignment horizontal="center"/>
    </xf>
    <xf numFmtId="0" fontId="25" fillId="0" borderId="36" xfId="0" applyFont="1" applyBorder="1" applyAlignment="1">
      <alignment/>
    </xf>
    <xf numFmtId="0" fontId="5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53" fillId="0" borderId="0" xfId="0" applyFont="1" applyAlignment="1">
      <alignment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53" fillId="0" borderId="27" xfId="0" applyFont="1" applyBorder="1" applyAlignment="1">
      <alignment/>
    </xf>
    <xf numFmtId="0" fontId="0" fillId="0" borderId="0" xfId="0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23" xfId="0" applyFont="1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31" fillId="0" borderId="45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0" fontId="54" fillId="0" borderId="35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30" xfId="0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4" fillId="0" borderId="51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/>
    </xf>
    <xf numFmtId="2" fontId="44" fillId="0" borderId="51" xfId="0" applyNumberFormat="1" applyFont="1" applyFill="1" applyBorder="1" applyAlignment="1">
      <alignment horizontal="center" wrapText="1"/>
    </xf>
    <xf numFmtId="2" fontId="44" fillId="0" borderId="1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44" fillId="0" borderId="52" xfId="0" applyFont="1" applyFill="1" applyBorder="1" applyAlignment="1">
      <alignment horizontal="center" wrapText="1"/>
    </xf>
    <xf numFmtId="0" fontId="31" fillId="0" borderId="5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right" vertical="center"/>
    </xf>
    <xf numFmtId="0" fontId="20" fillId="0" borderId="4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 wrapText="1"/>
    </xf>
    <xf numFmtId="2" fontId="39" fillId="0" borderId="19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wrapText="1"/>
    </xf>
    <xf numFmtId="0" fontId="39" fillId="0" borderId="52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5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25" fillId="0" borderId="23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3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25" xfId="0" applyFont="1" applyBorder="1" applyAlignment="1">
      <alignment horizontal="left"/>
    </xf>
    <xf numFmtId="0" fontId="25" fillId="0" borderId="25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5" fillId="0" borderId="60" xfId="0" applyFont="1" applyBorder="1" applyAlignment="1">
      <alignment horizontal="left"/>
    </xf>
    <xf numFmtId="0" fontId="31" fillId="0" borderId="40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31" fillId="0" borderId="58" xfId="0" applyFont="1" applyBorder="1" applyAlignment="1">
      <alignment horizontal="left"/>
    </xf>
    <xf numFmtId="0" fontId="31" fillId="0" borderId="58" xfId="0" applyFont="1" applyBorder="1" applyAlignment="1">
      <alignment horizontal="left"/>
    </xf>
    <xf numFmtId="0" fontId="36" fillId="0" borderId="5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54" fillId="0" borderId="58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1" fillId="0" borderId="6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18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1" fillId="0" borderId="0" xfId="56" applyFont="1" applyFill="1" applyBorder="1">
      <alignment/>
      <protection/>
    </xf>
    <xf numFmtId="0" fontId="18" fillId="0" borderId="0" xfId="56" applyFill="1" applyBorder="1">
      <alignment/>
      <protection/>
    </xf>
    <xf numFmtId="0" fontId="18" fillId="0" borderId="0" xfId="0" applyFont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workbookViewId="0" topLeftCell="A1">
      <selection activeCell="A1" sqref="A1:C1"/>
    </sheetView>
  </sheetViews>
  <sheetFormatPr defaultColWidth="9.140625" defaultRowHeight="12.75"/>
  <cols>
    <col min="1" max="1" width="2.00390625" style="1" customWidth="1"/>
    <col min="2" max="2" width="62.28125" style="1" bestFit="1" customWidth="1"/>
    <col min="3" max="3" width="15.421875" style="13" customWidth="1"/>
    <col min="4" max="5" width="9.421875" style="13" bestFit="1" customWidth="1"/>
    <col min="6" max="6" width="9.28125" style="1" bestFit="1" customWidth="1"/>
    <col min="7" max="16384" width="9.140625" style="1" customWidth="1"/>
  </cols>
  <sheetData>
    <row r="1" spans="1:13" ht="30.75" customHeight="1">
      <c r="A1" s="400" t="s">
        <v>700</v>
      </c>
      <c r="B1" s="400"/>
      <c r="C1" s="400"/>
      <c r="D1" s="175"/>
      <c r="E1" s="175"/>
      <c r="F1" s="54"/>
      <c r="G1" s="54"/>
      <c r="H1" s="54"/>
      <c r="I1" s="54"/>
      <c r="J1" s="54"/>
      <c r="K1" s="54"/>
      <c r="L1" s="54"/>
      <c r="M1" s="54"/>
    </row>
    <row r="2" spans="1:5" ht="30" customHeight="1">
      <c r="A2" s="315" t="s">
        <v>390</v>
      </c>
      <c r="B2" s="315"/>
      <c r="C2" s="315"/>
      <c r="D2" s="162"/>
      <c r="E2" s="162"/>
    </row>
    <row r="3" spans="1:5" ht="30" customHeight="1">
      <c r="A3" s="315" t="s">
        <v>489</v>
      </c>
      <c r="B3" s="315"/>
      <c r="C3" s="315"/>
      <c r="D3" s="162"/>
      <c r="E3" s="162"/>
    </row>
    <row r="4" spans="1:5" ht="2.25" customHeight="1" thickBot="1">
      <c r="A4" s="314"/>
      <c r="B4" s="314"/>
      <c r="C4" s="314"/>
      <c r="D4" s="314"/>
      <c r="E4" s="162"/>
    </row>
    <row r="5" spans="1:6" s="2" customFormat="1" ht="39" customHeight="1">
      <c r="A5" s="320" t="s">
        <v>0</v>
      </c>
      <c r="B5" s="320"/>
      <c r="C5" s="323" t="s">
        <v>418</v>
      </c>
      <c r="D5" s="324"/>
      <c r="E5" s="316" t="s">
        <v>419</v>
      </c>
      <c r="F5" s="318" t="s">
        <v>420</v>
      </c>
    </row>
    <row r="6" spans="1:6" ht="34.5" customHeight="1">
      <c r="A6" s="320"/>
      <c r="B6" s="320"/>
      <c r="C6" s="131" t="s">
        <v>421</v>
      </c>
      <c r="D6" s="131" t="s">
        <v>422</v>
      </c>
      <c r="E6" s="317"/>
      <c r="F6" s="319"/>
    </row>
    <row r="7" spans="1:6" ht="34.5" customHeight="1">
      <c r="A7" s="321" t="s">
        <v>125</v>
      </c>
      <c r="B7" s="322"/>
      <c r="C7" s="176">
        <f>SUM(C8:C13)</f>
        <v>233885</v>
      </c>
      <c r="D7" s="176">
        <f>SUM(D8:D13)</f>
        <v>256826</v>
      </c>
      <c r="E7" s="177">
        <f>SUM(E8+E9+E10+E11+E12+E13)</f>
        <v>253234</v>
      </c>
      <c r="F7" s="172">
        <f>E7/D7*100</f>
        <v>98.60138770996706</v>
      </c>
    </row>
    <row r="8" spans="1:6" ht="15.75">
      <c r="A8" s="4"/>
      <c r="B8" s="5" t="s">
        <v>1</v>
      </c>
      <c r="C8" s="45">
        <v>47470</v>
      </c>
      <c r="D8" s="45">
        <v>48285</v>
      </c>
      <c r="E8" s="170">
        <v>51975</v>
      </c>
      <c r="F8" s="173">
        <f aca="true" t="shared" si="0" ref="F8:F30">E8/D8*100</f>
        <v>107.6421248835042</v>
      </c>
    </row>
    <row r="9" spans="1:6" ht="15.75">
      <c r="A9" s="4"/>
      <c r="B9" s="5" t="s">
        <v>2</v>
      </c>
      <c r="C9" s="45">
        <v>42400</v>
      </c>
      <c r="D9" s="209">
        <v>51079</v>
      </c>
      <c r="E9" s="210">
        <v>51078</v>
      </c>
      <c r="F9" s="173">
        <f t="shared" si="0"/>
        <v>99.99804224828208</v>
      </c>
    </row>
    <row r="10" spans="1:6" ht="15.75">
      <c r="A10" s="4"/>
      <c r="B10" s="5" t="s">
        <v>3</v>
      </c>
      <c r="C10" s="45">
        <v>28643</v>
      </c>
      <c r="D10" s="45">
        <v>41439</v>
      </c>
      <c r="E10" s="170">
        <v>41630</v>
      </c>
      <c r="F10" s="173">
        <f t="shared" si="0"/>
        <v>100.46091845845702</v>
      </c>
    </row>
    <row r="11" spans="1:6" ht="15.75">
      <c r="A11" s="4"/>
      <c r="B11" s="6" t="s">
        <v>4</v>
      </c>
      <c r="C11" s="45">
        <v>5857</v>
      </c>
      <c r="D11" s="45">
        <v>6508</v>
      </c>
      <c r="E11" s="170">
        <v>3282</v>
      </c>
      <c r="F11" s="173">
        <f t="shared" si="0"/>
        <v>50.43023970497848</v>
      </c>
    </row>
    <row r="12" spans="1:6" ht="15.75">
      <c r="A12" s="4"/>
      <c r="B12" s="6" t="s">
        <v>475</v>
      </c>
      <c r="C12" s="45">
        <v>0</v>
      </c>
      <c r="D12" s="45">
        <v>0</v>
      </c>
      <c r="E12" s="170">
        <v>-2145</v>
      </c>
      <c r="F12" s="173">
        <v>0</v>
      </c>
    </row>
    <row r="13" spans="1:6" ht="15.75">
      <c r="A13" s="4"/>
      <c r="B13" s="6" t="s">
        <v>134</v>
      </c>
      <c r="C13" s="45">
        <v>109515</v>
      </c>
      <c r="D13" s="45">
        <v>109515</v>
      </c>
      <c r="E13" s="170">
        <v>107414</v>
      </c>
      <c r="F13" s="173">
        <f t="shared" si="0"/>
        <v>98.08154134136876</v>
      </c>
    </row>
    <row r="14" spans="1:6" ht="30" customHeight="1">
      <c r="A14" s="3" t="s">
        <v>5</v>
      </c>
      <c r="B14" s="7"/>
      <c r="C14" s="46">
        <f>SUM(C15)</f>
        <v>8907</v>
      </c>
      <c r="D14" s="46">
        <f>SUM(D15)</f>
        <v>10145</v>
      </c>
      <c r="E14" s="171">
        <f>SUM(E15)</f>
        <v>4422</v>
      </c>
      <c r="F14" s="173">
        <f t="shared" si="0"/>
        <v>43.58797437161163</v>
      </c>
    </row>
    <row r="15" spans="1:6" ht="15.75" customHeight="1">
      <c r="A15" s="3"/>
      <c r="B15" s="5" t="s">
        <v>6</v>
      </c>
      <c r="C15" s="45">
        <v>8907</v>
      </c>
      <c r="D15" s="45">
        <v>10145</v>
      </c>
      <c r="E15" s="170">
        <v>4422</v>
      </c>
      <c r="F15" s="173">
        <f t="shared" si="0"/>
        <v>43.58797437161163</v>
      </c>
    </row>
    <row r="16" spans="1:6" ht="30" customHeight="1">
      <c r="A16" s="8" t="s">
        <v>7</v>
      </c>
      <c r="B16" s="8"/>
      <c r="C16" s="178">
        <f>SUM(C7+C14)</f>
        <v>242792</v>
      </c>
      <c r="D16" s="178">
        <f>SUM(D7+D14)</f>
        <v>266971</v>
      </c>
      <c r="E16" s="179">
        <f>SUM(E7+E14)</f>
        <v>257656</v>
      </c>
      <c r="F16" s="174">
        <f t="shared" si="0"/>
        <v>96.51085698446647</v>
      </c>
    </row>
    <row r="17" spans="1:6" ht="30" customHeight="1">
      <c r="A17" s="9" t="s">
        <v>8</v>
      </c>
      <c r="B17" s="10"/>
      <c r="C17" s="180">
        <f>SUM(C18:C24)</f>
        <v>194402</v>
      </c>
      <c r="D17" s="180">
        <f>SUM(D18:D24)</f>
        <v>219975</v>
      </c>
      <c r="E17" s="180">
        <f>SUM(E18:E24)</f>
        <v>116914</v>
      </c>
      <c r="F17" s="173">
        <f t="shared" si="0"/>
        <v>53.14876690533015</v>
      </c>
    </row>
    <row r="18" spans="1:6" ht="15.75">
      <c r="A18" s="4"/>
      <c r="B18" s="11" t="s">
        <v>9</v>
      </c>
      <c r="C18" s="45">
        <v>23725</v>
      </c>
      <c r="D18" s="45">
        <v>27315</v>
      </c>
      <c r="E18" s="45">
        <v>27037</v>
      </c>
      <c r="F18" s="173">
        <f t="shared" si="0"/>
        <v>98.98224418817499</v>
      </c>
    </row>
    <row r="19" spans="1:6" ht="15.75">
      <c r="A19" s="4"/>
      <c r="B19" s="4" t="s">
        <v>10</v>
      </c>
      <c r="C19" s="45">
        <v>5890</v>
      </c>
      <c r="D19" s="45">
        <v>6090</v>
      </c>
      <c r="E19" s="45">
        <v>6121</v>
      </c>
      <c r="F19" s="173">
        <f t="shared" si="0"/>
        <v>100.50903119868637</v>
      </c>
    </row>
    <row r="20" spans="1:6" ht="15.75">
      <c r="A20" s="4"/>
      <c r="B20" s="5" t="s">
        <v>11</v>
      </c>
      <c r="C20" s="45">
        <v>61780</v>
      </c>
      <c r="D20" s="45">
        <v>68644</v>
      </c>
      <c r="E20" s="45">
        <v>61124</v>
      </c>
      <c r="F20" s="173">
        <f t="shared" si="0"/>
        <v>89.0449274517802</v>
      </c>
    </row>
    <row r="21" spans="1:6" ht="15.75">
      <c r="A21" s="4"/>
      <c r="B21" s="11" t="s">
        <v>12</v>
      </c>
      <c r="C21" s="45">
        <v>17410</v>
      </c>
      <c r="D21" s="45">
        <v>17410</v>
      </c>
      <c r="E21" s="45">
        <v>19158</v>
      </c>
      <c r="F21" s="173">
        <f t="shared" si="0"/>
        <v>110.04020677771396</v>
      </c>
    </row>
    <row r="22" spans="1:6" ht="15.75">
      <c r="A22" s="4"/>
      <c r="B22" s="11" t="s">
        <v>13</v>
      </c>
      <c r="C22" s="45">
        <v>5145</v>
      </c>
      <c r="D22" s="45">
        <v>5094</v>
      </c>
      <c r="E22" s="45">
        <v>3474</v>
      </c>
      <c r="F22" s="173">
        <f t="shared" si="0"/>
        <v>68.19787985865725</v>
      </c>
    </row>
    <row r="23" spans="1:6" ht="15.75">
      <c r="A23" s="4"/>
      <c r="B23" s="11" t="s">
        <v>392</v>
      </c>
      <c r="C23" s="45">
        <v>1000</v>
      </c>
      <c r="D23" s="45">
        <v>1000</v>
      </c>
      <c r="E23" s="45">
        <v>0</v>
      </c>
      <c r="F23" s="173">
        <f t="shared" si="0"/>
        <v>0</v>
      </c>
    </row>
    <row r="24" spans="1:6" ht="15.75">
      <c r="A24" s="4"/>
      <c r="B24" s="11" t="s">
        <v>14</v>
      </c>
      <c r="C24" s="45">
        <v>79452</v>
      </c>
      <c r="D24" s="45">
        <v>94422</v>
      </c>
      <c r="E24" s="45">
        <v>0</v>
      </c>
      <c r="F24" s="173">
        <f t="shared" si="0"/>
        <v>0</v>
      </c>
    </row>
    <row r="25" spans="1:6" ht="30" customHeight="1">
      <c r="A25" s="9" t="s">
        <v>15</v>
      </c>
      <c r="B25" s="10"/>
      <c r="C25" s="46">
        <f>SUM(C26:C27)</f>
        <v>48390</v>
      </c>
      <c r="D25" s="46">
        <f>SUM(D26:D27)</f>
        <v>46996</v>
      </c>
      <c r="E25" s="46">
        <f>SUM(E26:E27)</f>
        <v>5255</v>
      </c>
      <c r="F25" s="173">
        <f t="shared" si="0"/>
        <v>11.181802706613329</v>
      </c>
    </row>
    <row r="26" spans="1:6" ht="15.75">
      <c r="A26" s="4"/>
      <c r="B26" s="4" t="s">
        <v>16</v>
      </c>
      <c r="C26" s="45">
        <v>35310</v>
      </c>
      <c r="D26" s="45">
        <v>35310</v>
      </c>
      <c r="E26" s="45">
        <v>1414</v>
      </c>
      <c r="F26" s="173">
        <f t="shared" si="0"/>
        <v>4.004531294250921</v>
      </c>
    </row>
    <row r="27" spans="1:6" ht="15.75">
      <c r="A27" s="4"/>
      <c r="B27" s="4" t="s">
        <v>17</v>
      </c>
      <c r="C27" s="45">
        <v>13080</v>
      </c>
      <c r="D27" s="45">
        <v>11686</v>
      </c>
      <c r="E27" s="45">
        <v>3841</v>
      </c>
      <c r="F27" s="173">
        <f>E27/D27*100</f>
        <v>32.86838952592846</v>
      </c>
    </row>
    <row r="28" spans="1:6" ht="15.75">
      <c r="A28" s="4"/>
      <c r="B28" s="4"/>
      <c r="C28" s="45"/>
      <c r="D28" s="45"/>
      <c r="E28" s="45"/>
      <c r="F28" s="173"/>
    </row>
    <row r="29" spans="1:6" ht="15.75">
      <c r="A29" s="4"/>
      <c r="B29" s="4" t="s">
        <v>478</v>
      </c>
      <c r="C29" s="45">
        <v>0</v>
      </c>
      <c r="D29" s="45">
        <v>0</v>
      </c>
      <c r="E29" s="45">
        <v>983</v>
      </c>
      <c r="F29" s="173">
        <v>0</v>
      </c>
    </row>
    <row r="30" spans="1:6" ht="30" customHeight="1">
      <c r="A30" s="8" t="s">
        <v>18</v>
      </c>
      <c r="B30" s="8"/>
      <c r="C30" s="178">
        <f>SUM(C25,C17)</f>
        <v>242792</v>
      </c>
      <c r="D30" s="178">
        <f>SUM(D25,D17)</f>
        <v>266971</v>
      </c>
      <c r="E30" s="178">
        <f>SUM(E25,E17+E29)</f>
        <v>123152</v>
      </c>
      <c r="F30" s="174">
        <f t="shared" si="0"/>
        <v>46.12935487375033</v>
      </c>
    </row>
    <row r="31" ht="30" customHeight="1"/>
  </sheetData>
  <sheetProtection selectLockedCells="1" selectUnlockedCells="1"/>
  <mergeCells count="9">
    <mergeCell ref="E5:E6"/>
    <mergeCell ref="F5:F6"/>
    <mergeCell ref="A5:B6"/>
    <mergeCell ref="A7:B7"/>
    <mergeCell ref="C5:D5"/>
    <mergeCell ref="A1:C1"/>
    <mergeCell ref="A4:D4"/>
    <mergeCell ref="A2:C2"/>
    <mergeCell ref="A3:C3"/>
  </mergeCells>
  <printOptions headings="1" horizontalCentered="1"/>
  <pageMargins left="0.15763888888888888" right="0.15763888888888888" top="0.2361111111111111" bottom="0.7875" header="0.5118055555555555" footer="0.5118055555555555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52.57421875" style="58" customWidth="1"/>
    <col min="2" max="2" width="8.140625" style="77" customWidth="1"/>
    <col min="3" max="3" width="8.57421875" style="77" customWidth="1"/>
    <col min="4" max="5" width="9.140625" style="77" hidden="1" customWidth="1"/>
    <col min="6" max="6" width="10.421875" style="58" customWidth="1"/>
    <col min="7" max="16384" width="10.28125" style="77" customWidth="1"/>
  </cols>
  <sheetData>
    <row r="1" spans="1:6" s="58" customFormat="1" ht="15.75" customHeight="1">
      <c r="A1" s="386" t="s">
        <v>693</v>
      </c>
      <c r="B1" s="386"/>
      <c r="C1" s="386"/>
      <c r="D1" s="386"/>
      <c r="E1" s="386"/>
      <c r="F1" s="387"/>
    </row>
    <row r="2" spans="1:6" s="58" customFormat="1" ht="15.75">
      <c r="A2" s="388" t="s">
        <v>390</v>
      </c>
      <c r="B2" s="388"/>
      <c r="C2" s="388"/>
      <c r="D2" s="388"/>
      <c r="E2" s="388"/>
      <c r="F2" s="387"/>
    </row>
    <row r="3" spans="1:6" s="58" customFormat="1" ht="15.75">
      <c r="A3" s="389" t="s">
        <v>282</v>
      </c>
      <c r="B3" s="389"/>
      <c r="C3" s="389"/>
      <c r="D3" s="389"/>
      <c r="E3" s="389"/>
      <c r="F3" s="387"/>
    </row>
    <row r="4" spans="1:6" s="58" customFormat="1" ht="16.5" thickBot="1">
      <c r="A4" s="388"/>
      <c r="B4" s="388"/>
      <c r="C4" s="388"/>
      <c r="D4" s="388"/>
      <c r="E4" s="388"/>
      <c r="F4" s="387"/>
    </row>
    <row r="5" spans="1:9" s="58" customFormat="1" ht="24" customHeight="1">
      <c r="A5" s="59"/>
      <c r="B5" s="59"/>
      <c r="C5" s="59"/>
      <c r="D5" s="59"/>
      <c r="E5" s="59"/>
      <c r="F5" s="323" t="s">
        <v>418</v>
      </c>
      <c r="G5" s="324"/>
      <c r="H5" s="316" t="s">
        <v>510</v>
      </c>
      <c r="I5" s="318" t="s">
        <v>420</v>
      </c>
    </row>
    <row r="6" spans="1:9" s="58" customFormat="1" ht="31.5" customHeight="1">
      <c r="A6" s="60" t="s">
        <v>0</v>
      </c>
      <c r="B6" s="197" t="s">
        <v>283</v>
      </c>
      <c r="C6" s="198" t="s">
        <v>293</v>
      </c>
      <c r="D6" s="61"/>
      <c r="E6" s="61"/>
      <c r="F6" s="131" t="s">
        <v>481</v>
      </c>
      <c r="G6" s="131" t="s">
        <v>422</v>
      </c>
      <c r="H6" s="317"/>
      <c r="I6" s="319"/>
    </row>
    <row r="7" spans="1:15" s="67" customFormat="1" ht="47.25">
      <c r="A7" s="62" t="s">
        <v>92</v>
      </c>
      <c r="B7" s="63"/>
      <c r="C7" s="64"/>
      <c r="D7" s="65"/>
      <c r="E7" s="66"/>
      <c r="F7" s="64">
        <v>47470</v>
      </c>
      <c r="G7" s="64">
        <v>48285</v>
      </c>
      <c r="H7" s="64">
        <v>51975</v>
      </c>
      <c r="I7" s="188">
        <f>H7/G7*100</f>
        <v>107.6421248835042</v>
      </c>
      <c r="K7" s="398"/>
      <c r="L7" s="395"/>
      <c r="M7" s="395"/>
      <c r="N7" s="395"/>
      <c r="O7" s="398"/>
    </row>
    <row r="8" spans="1:15" s="67" customFormat="1" ht="15.75">
      <c r="A8" s="62" t="s">
        <v>25</v>
      </c>
      <c r="B8" s="63"/>
      <c r="C8" s="64"/>
      <c r="D8" s="65"/>
      <c r="E8" s="66"/>
      <c r="F8" s="64">
        <v>42400</v>
      </c>
      <c r="G8" s="64">
        <v>51079</v>
      </c>
      <c r="H8" s="64">
        <v>51078</v>
      </c>
      <c r="I8" s="188">
        <f aca="true" t="shared" si="0" ref="I8:I24">H8/G8*100</f>
        <v>99.99804224828208</v>
      </c>
      <c r="K8" s="398"/>
      <c r="L8" s="396"/>
      <c r="M8" s="396"/>
      <c r="N8" s="396"/>
      <c r="O8" s="398"/>
    </row>
    <row r="9" spans="1:15" s="67" customFormat="1" ht="15.75">
      <c r="A9" s="62" t="s">
        <v>284</v>
      </c>
      <c r="B9" s="63"/>
      <c r="C9" s="64"/>
      <c r="D9" s="65"/>
      <c r="E9" s="66"/>
      <c r="F9" s="64">
        <v>28643</v>
      </c>
      <c r="G9" s="64">
        <v>41439</v>
      </c>
      <c r="H9" s="64">
        <v>41630</v>
      </c>
      <c r="I9" s="188">
        <f t="shared" si="0"/>
        <v>100.46091845845702</v>
      </c>
      <c r="K9" s="398"/>
      <c r="L9" s="396"/>
      <c r="M9" s="396"/>
      <c r="N9" s="396"/>
      <c r="O9" s="398"/>
    </row>
    <row r="10" spans="1:15" s="67" customFormat="1" ht="15.75">
      <c r="A10" s="62" t="s">
        <v>285</v>
      </c>
      <c r="B10" s="63"/>
      <c r="C10" s="64"/>
      <c r="D10" s="65"/>
      <c r="E10" s="66"/>
      <c r="F10" s="64">
        <v>5857</v>
      </c>
      <c r="G10" s="64">
        <v>6508</v>
      </c>
      <c r="H10" s="64">
        <v>3282</v>
      </c>
      <c r="I10" s="188">
        <f t="shared" si="0"/>
        <v>50.43023970497848</v>
      </c>
      <c r="K10" s="398"/>
      <c r="L10" s="396"/>
      <c r="M10" s="396"/>
      <c r="N10" s="396"/>
      <c r="O10" s="398"/>
    </row>
    <row r="11" spans="1:15" s="67" customFormat="1" ht="15.75">
      <c r="A11" s="62" t="s">
        <v>93</v>
      </c>
      <c r="B11" s="63"/>
      <c r="C11" s="64"/>
      <c r="D11" s="65"/>
      <c r="E11" s="66"/>
      <c r="F11" s="64">
        <v>0</v>
      </c>
      <c r="G11" s="64">
        <v>0</v>
      </c>
      <c r="H11" s="64">
        <v>0</v>
      </c>
      <c r="I11" s="188">
        <v>0</v>
      </c>
      <c r="K11" s="398"/>
      <c r="L11" s="396"/>
      <c r="M11" s="396"/>
      <c r="N11" s="396"/>
      <c r="O11" s="398"/>
    </row>
    <row r="12" spans="1:15" s="67" customFormat="1" ht="15.75">
      <c r="A12" s="62" t="s">
        <v>496</v>
      </c>
      <c r="B12" s="68"/>
      <c r="C12" s="64"/>
      <c r="D12" s="65"/>
      <c r="E12" s="66"/>
      <c r="F12" s="64">
        <v>0</v>
      </c>
      <c r="G12" s="64">
        <v>0</v>
      </c>
      <c r="H12" s="64">
        <v>-2145</v>
      </c>
      <c r="I12" s="188">
        <v>0</v>
      </c>
      <c r="K12" s="398"/>
      <c r="L12" s="396"/>
      <c r="M12" s="396"/>
      <c r="N12" s="396"/>
      <c r="O12" s="398"/>
    </row>
    <row r="13" spans="1:15" s="67" customFormat="1" ht="15.75">
      <c r="A13" s="62" t="s">
        <v>94</v>
      </c>
      <c r="B13" s="63"/>
      <c r="C13" s="64"/>
      <c r="D13" s="65"/>
      <c r="E13" s="66"/>
      <c r="F13" s="64">
        <v>109515</v>
      </c>
      <c r="G13" s="64">
        <v>109515</v>
      </c>
      <c r="H13" s="64">
        <v>107414</v>
      </c>
      <c r="I13" s="188">
        <f t="shared" si="0"/>
        <v>98.08154134136876</v>
      </c>
      <c r="K13" s="398"/>
      <c r="L13" s="396"/>
      <c r="M13" s="396"/>
      <c r="N13" s="396"/>
      <c r="O13" s="398"/>
    </row>
    <row r="14" spans="1:15" s="67" customFormat="1" ht="15.75">
      <c r="A14" s="69" t="s">
        <v>95</v>
      </c>
      <c r="B14" s="70"/>
      <c r="C14" s="70"/>
      <c r="D14" s="71">
        <f>SUM(D7:D13)</f>
        <v>0</v>
      </c>
      <c r="E14" s="71">
        <f>SUM(E7:E13)</f>
        <v>0</v>
      </c>
      <c r="F14" s="70">
        <f>SUM(F7:F13)</f>
        <v>233885</v>
      </c>
      <c r="G14" s="70">
        <f>SUM(G7:G13)</f>
        <v>256826</v>
      </c>
      <c r="H14" s="70">
        <f>SUM(H7:H13)</f>
        <v>253234</v>
      </c>
      <c r="I14" s="189">
        <f t="shared" si="0"/>
        <v>98.60138770996706</v>
      </c>
      <c r="K14" s="398"/>
      <c r="L14" s="397"/>
      <c r="M14" s="397"/>
      <c r="N14" s="397"/>
      <c r="O14" s="398"/>
    </row>
    <row r="15" spans="1:15" s="67" customFormat="1" ht="15.75">
      <c r="A15" s="72"/>
      <c r="B15" s="73"/>
      <c r="C15" s="73"/>
      <c r="D15" s="74"/>
      <c r="E15" s="73"/>
      <c r="F15" s="58"/>
      <c r="G15" s="58"/>
      <c r="H15" s="58"/>
      <c r="I15" s="188"/>
      <c r="K15" s="398"/>
      <c r="L15" s="396"/>
      <c r="M15" s="396"/>
      <c r="N15" s="396"/>
      <c r="O15" s="398"/>
    </row>
    <row r="16" spans="1:15" s="67" customFormat="1" ht="15.75">
      <c r="A16" s="62" t="s">
        <v>96</v>
      </c>
      <c r="B16" s="64"/>
      <c r="C16" s="64"/>
      <c r="D16" s="65"/>
      <c r="E16" s="66"/>
      <c r="F16" s="64">
        <v>23725</v>
      </c>
      <c r="G16" s="64">
        <v>27315</v>
      </c>
      <c r="H16" s="64">
        <v>27037</v>
      </c>
      <c r="I16" s="188">
        <f t="shared" si="0"/>
        <v>98.98224418817499</v>
      </c>
      <c r="K16" s="398"/>
      <c r="L16" s="397"/>
      <c r="M16" s="397"/>
      <c r="N16" s="397"/>
      <c r="O16" s="398"/>
    </row>
    <row r="17" spans="1:15" s="67" customFormat="1" ht="15.75">
      <c r="A17" s="62" t="s">
        <v>97</v>
      </c>
      <c r="B17" s="64"/>
      <c r="C17" s="64"/>
      <c r="D17" s="65"/>
      <c r="E17" s="66"/>
      <c r="F17" s="64">
        <v>5890</v>
      </c>
      <c r="G17" s="64">
        <v>6090</v>
      </c>
      <c r="H17" s="64">
        <v>6121</v>
      </c>
      <c r="I17" s="188">
        <f t="shared" si="0"/>
        <v>100.50903119868637</v>
      </c>
      <c r="K17" s="398"/>
      <c r="L17" s="397"/>
      <c r="M17" s="397"/>
      <c r="N17" s="397"/>
      <c r="O17" s="398"/>
    </row>
    <row r="18" spans="1:15" s="67" customFormat="1" ht="47.25">
      <c r="A18" s="62" t="s">
        <v>98</v>
      </c>
      <c r="B18" s="64"/>
      <c r="C18" s="64"/>
      <c r="D18" s="65"/>
      <c r="E18" s="66"/>
      <c r="F18" s="64">
        <v>61780</v>
      </c>
      <c r="G18" s="64">
        <v>68644</v>
      </c>
      <c r="H18" s="64">
        <v>61124</v>
      </c>
      <c r="I18" s="188">
        <f t="shared" si="0"/>
        <v>89.0449274517802</v>
      </c>
      <c r="K18" s="398"/>
      <c r="L18" s="396"/>
      <c r="M18" s="396"/>
      <c r="N18" s="396"/>
      <c r="O18" s="398"/>
    </row>
    <row r="19" spans="1:15" s="67" customFormat="1" ht="15.75">
      <c r="A19" s="62" t="s">
        <v>99</v>
      </c>
      <c r="B19" s="64"/>
      <c r="C19" s="64"/>
      <c r="D19" s="65"/>
      <c r="E19" s="66"/>
      <c r="F19" s="64">
        <v>17410</v>
      </c>
      <c r="G19" s="64">
        <v>17410</v>
      </c>
      <c r="H19" s="64">
        <v>19158</v>
      </c>
      <c r="I19" s="188">
        <f t="shared" si="0"/>
        <v>110.04020677771396</v>
      </c>
      <c r="K19" s="398"/>
      <c r="L19" s="396"/>
      <c r="M19" s="396"/>
      <c r="N19" s="396"/>
      <c r="O19" s="398"/>
    </row>
    <row r="20" spans="1:15" s="67" customFormat="1" ht="15.75">
      <c r="A20" s="62" t="s">
        <v>100</v>
      </c>
      <c r="B20" s="64"/>
      <c r="C20" s="64"/>
      <c r="D20" s="65"/>
      <c r="E20" s="66"/>
      <c r="F20" s="64">
        <v>5145</v>
      </c>
      <c r="G20" s="64">
        <v>5094</v>
      </c>
      <c r="H20" s="64">
        <v>3474</v>
      </c>
      <c r="I20" s="188">
        <f t="shared" si="0"/>
        <v>68.19787985865725</v>
      </c>
      <c r="K20" s="398"/>
      <c r="L20" s="396"/>
      <c r="M20" s="396"/>
      <c r="N20" s="396"/>
      <c r="O20" s="398"/>
    </row>
    <row r="21" spans="1:15" s="67" customFormat="1" ht="15.75">
      <c r="A21" s="62" t="s">
        <v>392</v>
      </c>
      <c r="B21" s="64"/>
      <c r="C21" s="64"/>
      <c r="D21" s="65"/>
      <c r="E21" s="66"/>
      <c r="F21" s="64">
        <v>1000</v>
      </c>
      <c r="G21" s="64">
        <v>1000</v>
      </c>
      <c r="H21" s="64">
        <v>0</v>
      </c>
      <c r="I21" s="188">
        <f t="shared" si="0"/>
        <v>0</v>
      </c>
      <c r="K21" s="398"/>
      <c r="L21" s="396"/>
      <c r="M21" s="396"/>
      <c r="N21" s="396"/>
      <c r="O21" s="398"/>
    </row>
    <row r="22" spans="1:15" s="67" customFormat="1" ht="15.75">
      <c r="A22" s="62" t="s">
        <v>477</v>
      </c>
      <c r="B22" s="64"/>
      <c r="C22" s="64"/>
      <c r="D22" s="65"/>
      <c r="E22" s="66"/>
      <c r="F22" s="64">
        <v>0</v>
      </c>
      <c r="G22" s="64">
        <v>0</v>
      </c>
      <c r="H22" s="64">
        <v>983</v>
      </c>
      <c r="I22" s="188">
        <v>0</v>
      </c>
      <c r="K22" s="398"/>
      <c r="L22" s="396"/>
      <c r="M22" s="396"/>
      <c r="N22" s="396"/>
      <c r="O22" s="398"/>
    </row>
    <row r="23" spans="1:15" s="67" customFormat="1" ht="15.75">
      <c r="A23" s="62" t="s">
        <v>286</v>
      </c>
      <c r="B23" s="64"/>
      <c r="C23" s="64"/>
      <c r="D23" s="65"/>
      <c r="E23" s="66"/>
      <c r="F23" s="64">
        <v>79452</v>
      </c>
      <c r="G23" s="64">
        <v>94422</v>
      </c>
      <c r="H23" s="64">
        <v>0</v>
      </c>
      <c r="I23" s="188">
        <f t="shared" si="0"/>
        <v>0</v>
      </c>
      <c r="K23" s="398"/>
      <c r="L23" s="396"/>
      <c r="M23" s="396"/>
      <c r="N23" s="396"/>
      <c r="O23" s="398"/>
    </row>
    <row r="24" spans="1:15" s="67" customFormat="1" ht="15.75">
      <c r="A24" s="69" t="s">
        <v>101</v>
      </c>
      <c r="B24" s="75"/>
      <c r="C24" s="75"/>
      <c r="D24" s="76">
        <f>SUM(D16:D23)</f>
        <v>0</v>
      </c>
      <c r="E24" s="76">
        <f>SUM(E16:E23)</f>
        <v>0</v>
      </c>
      <c r="F24" s="75">
        <f>SUM(F16:F23)</f>
        <v>194402</v>
      </c>
      <c r="G24" s="75">
        <f>SUM(G16:G23)</f>
        <v>219975</v>
      </c>
      <c r="H24" s="75">
        <f>SUM(H16:H23)</f>
        <v>117897</v>
      </c>
      <c r="I24" s="189">
        <f t="shared" si="0"/>
        <v>53.59563586771225</v>
      </c>
      <c r="K24" s="398"/>
      <c r="L24" s="396"/>
      <c r="M24" s="396"/>
      <c r="N24" s="396"/>
      <c r="O24" s="398"/>
    </row>
    <row r="25" spans="4:15" ht="15.75">
      <c r="D25" s="78"/>
      <c r="E25" s="78"/>
      <c r="K25" s="399"/>
      <c r="L25" s="397"/>
      <c r="M25" s="397"/>
      <c r="N25" s="397"/>
      <c r="O25" s="399"/>
    </row>
    <row r="26" spans="4:15" ht="15.75">
      <c r="D26" s="78"/>
      <c r="E26" s="78"/>
      <c r="K26" s="399"/>
      <c r="L26" s="396"/>
      <c r="M26" s="396"/>
      <c r="N26" s="396"/>
      <c r="O26" s="399"/>
    </row>
    <row r="27" spans="4:15" ht="15.75">
      <c r="D27" s="78"/>
      <c r="E27" s="78"/>
      <c r="K27" s="399"/>
      <c r="L27" s="396"/>
      <c r="M27" s="396"/>
      <c r="N27" s="396"/>
      <c r="O27" s="399"/>
    </row>
    <row r="28" spans="11:15" ht="15.75">
      <c r="K28" s="399"/>
      <c r="L28" s="396"/>
      <c r="M28" s="396"/>
      <c r="N28" s="396"/>
      <c r="O28" s="399"/>
    </row>
    <row r="29" spans="11:15" ht="15.75">
      <c r="K29" s="399"/>
      <c r="L29" s="396"/>
      <c r="M29" s="396"/>
      <c r="N29" s="396"/>
      <c r="O29" s="399"/>
    </row>
    <row r="30" spans="11:15" ht="15.75">
      <c r="K30" s="399"/>
      <c r="L30" s="397"/>
      <c r="M30" s="397"/>
      <c r="N30" s="397"/>
      <c r="O30" s="399"/>
    </row>
    <row r="31" spans="11:15" ht="15.75">
      <c r="K31" s="399"/>
      <c r="L31" s="399"/>
      <c r="M31" s="399"/>
      <c r="N31" s="399"/>
      <c r="O31" s="399"/>
    </row>
    <row r="32" spans="11:15" ht="15.75">
      <c r="K32" s="399"/>
      <c r="L32" s="399"/>
      <c r="M32" s="399"/>
      <c r="N32" s="399"/>
      <c r="O32" s="399"/>
    </row>
    <row r="33" spans="11:15" ht="15.75">
      <c r="K33" s="399"/>
      <c r="L33" s="399"/>
      <c r="M33" s="399"/>
      <c r="N33" s="399"/>
      <c r="O33" s="399"/>
    </row>
    <row r="34" spans="11:15" ht="15.75">
      <c r="K34" s="399"/>
      <c r="L34" s="399"/>
      <c r="M34" s="399"/>
      <c r="N34" s="399"/>
      <c r="O34" s="399"/>
    </row>
    <row r="35" spans="11:15" ht="15.75">
      <c r="K35" s="399"/>
      <c r="L35" s="399"/>
      <c r="M35" s="399"/>
      <c r="N35" s="399"/>
      <c r="O35" s="399"/>
    </row>
    <row r="36" spans="11:15" ht="15.75">
      <c r="K36" s="399"/>
      <c r="L36" s="399"/>
      <c r="M36" s="399"/>
      <c r="N36" s="399"/>
      <c r="O36" s="399"/>
    </row>
    <row r="37" spans="11:15" ht="15.75">
      <c r="K37" s="399"/>
      <c r="L37" s="399"/>
      <c r="M37" s="399"/>
      <c r="N37" s="399"/>
      <c r="O37" s="399"/>
    </row>
    <row r="38" spans="11:15" ht="15.75">
      <c r="K38" s="399"/>
      <c r="L38" s="399"/>
      <c r="M38" s="399"/>
      <c r="N38" s="399"/>
      <c r="O38" s="399"/>
    </row>
    <row r="39" spans="11:15" ht="15.75">
      <c r="K39" s="399"/>
      <c r="L39" s="399"/>
      <c r="M39" s="399"/>
      <c r="N39" s="399"/>
      <c r="O39" s="399"/>
    </row>
    <row r="40" spans="11:15" ht="15.75">
      <c r="K40" s="399"/>
      <c r="L40" s="399"/>
      <c r="M40" s="399"/>
      <c r="N40" s="399"/>
      <c r="O40" s="399"/>
    </row>
    <row r="41" spans="11:15" ht="15.75">
      <c r="K41" s="399"/>
      <c r="L41" s="399"/>
      <c r="M41" s="399"/>
      <c r="N41" s="399"/>
      <c r="O41" s="399"/>
    </row>
    <row r="42" spans="11:15" ht="15.75">
      <c r="K42" s="399"/>
      <c r="L42" s="399"/>
      <c r="M42" s="399"/>
      <c r="N42" s="399"/>
      <c r="O42" s="399"/>
    </row>
    <row r="43" spans="11:15" ht="15.75">
      <c r="K43" s="399"/>
      <c r="L43" s="399"/>
      <c r="M43" s="399"/>
      <c r="N43" s="399"/>
      <c r="O43" s="399"/>
    </row>
    <row r="44" spans="11:15" ht="15.75">
      <c r="K44" s="399"/>
      <c r="L44" s="399"/>
      <c r="M44" s="399"/>
      <c r="N44" s="399"/>
      <c r="O44" s="399"/>
    </row>
  </sheetData>
  <sheetProtection/>
  <mergeCells count="7">
    <mergeCell ref="F5:G5"/>
    <mergeCell ref="H5:H6"/>
    <mergeCell ref="I5:I6"/>
    <mergeCell ref="A1:F1"/>
    <mergeCell ref="A2:F2"/>
    <mergeCell ref="A3:F3"/>
    <mergeCell ref="A4:F4"/>
  </mergeCells>
  <printOptions headings="1"/>
  <pageMargins left="0.75" right="0.75" top="1" bottom="1" header="0.5" footer="0.5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60" workbookViewId="0" topLeftCell="A1">
      <selection activeCell="J12" sqref="J12"/>
    </sheetView>
  </sheetViews>
  <sheetFormatPr defaultColWidth="9.140625" defaultRowHeight="12.75"/>
  <cols>
    <col min="1" max="1" width="49.8515625" style="80" customWidth="1"/>
    <col min="2" max="2" width="8.57421875" style="77" customWidth="1"/>
    <col min="3" max="3" width="8.28125" style="80" customWidth="1"/>
    <col min="4" max="4" width="9.7109375" style="80" customWidth="1"/>
    <col min="5" max="5" width="9.421875" style="77" bestFit="1" customWidth="1"/>
    <col min="6" max="6" width="10.28125" style="77" customWidth="1"/>
    <col min="7" max="7" width="8.57421875" style="77" customWidth="1"/>
    <col min="8" max="16384" width="10.28125" style="77" customWidth="1"/>
  </cols>
  <sheetData>
    <row r="1" spans="1:5" s="80" customFormat="1" ht="19.5" customHeight="1">
      <c r="A1" s="390" t="s">
        <v>692</v>
      </c>
      <c r="B1" s="390"/>
      <c r="C1" s="390"/>
      <c r="D1" s="390"/>
      <c r="E1" s="79"/>
    </row>
    <row r="2" spans="1:5" s="80" customFormat="1" ht="19.5" customHeight="1">
      <c r="A2" s="391" t="s">
        <v>390</v>
      </c>
      <c r="B2" s="391"/>
      <c r="C2" s="391"/>
      <c r="D2" s="391"/>
      <c r="E2" s="81"/>
    </row>
    <row r="3" spans="1:5" s="80" customFormat="1" ht="15.75">
      <c r="A3" s="392" t="s">
        <v>287</v>
      </c>
      <c r="B3" s="393"/>
      <c r="C3" s="393"/>
      <c r="D3" s="393"/>
      <c r="E3" s="82"/>
    </row>
    <row r="4" spans="1:5" s="80" customFormat="1" ht="9.75" customHeight="1" thickBot="1">
      <c r="A4" s="391"/>
      <c r="B4" s="391"/>
      <c r="C4" s="391"/>
      <c r="D4" s="391"/>
      <c r="E4" s="391"/>
    </row>
    <row r="5" spans="1:7" s="80" customFormat="1" ht="27.75" customHeight="1">
      <c r="A5" s="81"/>
      <c r="B5" s="81"/>
      <c r="C5" s="81"/>
      <c r="D5" s="323" t="s">
        <v>418</v>
      </c>
      <c r="E5" s="324"/>
      <c r="F5" s="316" t="s">
        <v>510</v>
      </c>
      <c r="G5" s="318" t="s">
        <v>420</v>
      </c>
    </row>
    <row r="6" spans="1:7" s="80" customFormat="1" ht="21">
      <c r="A6" s="83" t="s">
        <v>0</v>
      </c>
      <c r="B6" s="190" t="s">
        <v>283</v>
      </c>
      <c r="C6" s="190" t="s">
        <v>293</v>
      </c>
      <c r="D6" s="131" t="s">
        <v>481</v>
      </c>
      <c r="E6" s="131" t="s">
        <v>422</v>
      </c>
      <c r="F6" s="317"/>
      <c r="G6" s="319"/>
    </row>
    <row r="7" spans="1:7" s="80" customFormat="1" ht="15.75">
      <c r="A7" s="84" t="s">
        <v>102</v>
      </c>
      <c r="B7" s="85"/>
      <c r="C7" s="85"/>
      <c r="D7" s="191">
        <v>0</v>
      </c>
      <c r="E7" s="191">
        <v>0</v>
      </c>
      <c r="F7" s="191">
        <v>0</v>
      </c>
      <c r="G7" s="192">
        <v>0</v>
      </c>
    </row>
    <row r="8" spans="1:7" s="80" customFormat="1" ht="15.75">
      <c r="A8" s="84" t="s">
        <v>103</v>
      </c>
      <c r="B8" s="85"/>
      <c r="C8" s="85"/>
      <c r="D8" s="191">
        <v>0</v>
      </c>
      <c r="E8" s="191">
        <v>0</v>
      </c>
      <c r="F8" s="191">
        <v>0</v>
      </c>
      <c r="G8" s="192">
        <v>0</v>
      </c>
    </row>
    <row r="9" spans="1:7" s="80" customFormat="1" ht="15.75">
      <c r="A9" s="84" t="s">
        <v>104</v>
      </c>
      <c r="B9" s="85"/>
      <c r="C9" s="85"/>
      <c r="D9" s="191">
        <v>8907</v>
      </c>
      <c r="E9" s="191">
        <v>10145</v>
      </c>
      <c r="F9" s="191">
        <v>4422</v>
      </c>
      <c r="G9" s="192">
        <f>F9/E9*100</f>
        <v>43.58797437161163</v>
      </c>
    </row>
    <row r="10" spans="1:7" s="80" customFormat="1" ht="15.75">
      <c r="A10" s="84" t="s">
        <v>105</v>
      </c>
      <c r="B10" s="85"/>
      <c r="C10" s="85"/>
      <c r="D10" s="191">
        <v>0</v>
      </c>
      <c r="E10" s="191">
        <v>0</v>
      </c>
      <c r="F10" s="191">
        <v>0</v>
      </c>
      <c r="G10" s="192">
        <v>0</v>
      </c>
    </row>
    <row r="11" spans="1:7" s="80" customFormat="1" ht="15.75">
      <c r="A11" s="84" t="s">
        <v>288</v>
      </c>
      <c r="B11" s="85"/>
      <c r="C11" s="85"/>
      <c r="D11" s="191">
        <v>0</v>
      </c>
      <c r="E11" s="191">
        <v>0</v>
      </c>
      <c r="F11" s="191">
        <v>0</v>
      </c>
      <c r="G11" s="192">
        <v>0</v>
      </c>
    </row>
    <row r="12" spans="1:7" s="80" customFormat="1" ht="31.5">
      <c r="A12" s="84" t="s">
        <v>106</v>
      </c>
      <c r="B12" s="85"/>
      <c r="C12" s="85"/>
      <c r="D12" s="191">
        <v>0</v>
      </c>
      <c r="E12" s="191">
        <v>0</v>
      </c>
      <c r="F12" s="191">
        <v>0</v>
      </c>
      <c r="G12" s="192">
        <v>0</v>
      </c>
    </row>
    <row r="13" spans="1:7" s="80" customFormat="1" ht="15.75">
      <c r="A13" s="84" t="s">
        <v>289</v>
      </c>
      <c r="B13" s="85"/>
      <c r="C13" s="85"/>
      <c r="D13" s="191">
        <v>0</v>
      </c>
      <c r="E13" s="191">
        <v>0</v>
      </c>
      <c r="F13" s="191">
        <v>0</v>
      </c>
      <c r="G13" s="192">
        <v>0</v>
      </c>
    </row>
    <row r="14" spans="1:7" s="80" customFormat="1" ht="15.75">
      <c r="A14" s="84" t="s">
        <v>290</v>
      </c>
      <c r="B14" s="85"/>
      <c r="C14" s="85"/>
      <c r="D14" s="191">
        <v>0</v>
      </c>
      <c r="E14" s="191">
        <v>0</v>
      </c>
      <c r="F14" s="191">
        <v>0</v>
      </c>
      <c r="G14" s="192">
        <v>0</v>
      </c>
    </row>
    <row r="15" spans="1:7" s="80" customFormat="1" ht="15.75">
      <c r="A15" s="86" t="s">
        <v>107</v>
      </c>
      <c r="B15" s="87"/>
      <c r="C15" s="87"/>
      <c r="D15" s="193">
        <f>SUM(D7:D14)</f>
        <v>8907</v>
      </c>
      <c r="E15" s="193">
        <f>SUM(E7:E14)</f>
        <v>10145</v>
      </c>
      <c r="F15" s="193">
        <f>SUM(F7:F14)</f>
        <v>4422</v>
      </c>
      <c r="G15" s="194">
        <f>F15/E15*100</f>
        <v>43.58797437161163</v>
      </c>
    </row>
    <row r="16" spans="2:7" s="88" customFormat="1" ht="15.75">
      <c r="B16" s="89"/>
      <c r="C16" s="89"/>
      <c r="D16" s="191"/>
      <c r="E16" s="191"/>
      <c r="F16" s="191"/>
      <c r="G16" s="192">
        <v>0</v>
      </c>
    </row>
    <row r="17" spans="2:7" s="88" customFormat="1" ht="15.75">
      <c r="B17" s="90"/>
      <c r="C17" s="90"/>
      <c r="D17" s="195"/>
      <c r="E17" s="195"/>
      <c r="F17" s="195"/>
      <c r="G17" s="192">
        <v>0</v>
      </c>
    </row>
    <row r="18" spans="1:7" s="88" customFormat="1" ht="15.75">
      <c r="A18" s="91"/>
      <c r="B18" s="90"/>
      <c r="C18" s="90"/>
      <c r="D18" s="195"/>
      <c r="E18" s="195"/>
      <c r="F18" s="195"/>
      <c r="G18" s="192">
        <v>0</v>
      </c>
    </row>
    <row r="19" spans="1:7" s="88" customFormat="1" ht="15.75">
      <c r="A19" s="84" t="s">
        <v>108</v>
      </c>
      <c r="B19" s="85"/>
      <c r="C19" s="85"/>
      <c r="D19" s="191">
        <v>35310</v>
      </c>
      <c r="E19" s="191">
        <v>35310</v>
      </c>
      <c r="F19" s="191">
        <v>1414</v>
      </c>
      <c r="G19" s="192">
        <f>F19/E19*100</f>
        <v>4.004531294250921</v>
      </c>
    </row>
    <row r="20" spans="1:7" s="88" customFormat="1" ht="15.75">
      <c r="A20" s="84" t="s">
        <v>109</v>
      </c>
      <c r="B20" s="85"/>
      <c r="C20" s="85"/>
      <c r="D20" s="191">
        <v>13080</v>
      </c>
      <c r="E20" s="191">
        <v>11686</v>
      </c>
      <c r="F20" s="191">
        <v>3841</v>
      </c>
      <c r="G20" s="192">
        <f>F20/E20*100</f>
        <v>32.86838952592846</v>
      </c>
    </row>
    <row r="21" spans="1:7" s="88" customFormat="1" ht="31.5">
      <c r="A21" s="84" t="s">
        <v>291</v>
      </c>
      <c r="B21" s="85"/>
      <c r="C21" s="85"/>
      <c r="D21" s="191">
        <v>0</v>
      </c>
      <c r="E21" s="191">
        <v>0</v>
      </c>
      <c r="F21" s="191">
        <v>0</v>
      </c>
      <c r="G21" s="192">
        <v>0</v>
      </c>
    </row>
    <row r="22" spans="1:7" s="88" customFormat="1" ht="15.75">
      <c r="A22" s="84" t="s">
        <v>110</v>
      </c>
      <c r="B22" s="85"/>
      <c r="C22" s="85"/>
      <c r="D22" s="191"/>
      <c r="E22" s="191"/>
      <c r="F22" s="191"/>
      <c r="G22" s="192">
        <v>0</v>
      </c>
    </row>
    <row r="23" spans="1:7" s="88" customFormat="1" ht="15.75">
      <c r="A23" s="84" t="s">
        <v>292</v>
      </c>
      <c r="B23" s="85"/>
      <c r="C23" s="85"/>
      <c r="D23" s="191">
        <v>0</v>
      </c>
      <c r="E23" s="191">
        <v>0</v>
      </c>
      <c r="F23" s="191">
        <v>0</v>
      </c>
      <c r="G23" s="192">
        <v>0</v>
      </c>
    </row>
    <row r="24" spans="1:7" s="88" customFormat="1" ht="15.75">
      <c r="A24" s="84" t="s">
        <v>111</v>
      </c>
      <c r="B24" s="85"/>
      <c r="C24" s="85"/>
      <c r="D24" s="191">
        <v>0</v>
      </c>
      <c r="E24" s="191">
        <v>0</v>
      </c>
      <c r="F24" s="191">
        <v>0</v>
      </c>
      <c r="G24" s="192">
        <v>0</v>
      </c>
    </row>
    <row r="25" spans="1:7" s="88" customFormat="1" ht="15.75">
      <c r="A25" s="84" t="s">
        <v>478</v>
      </c>
      <c r="B25" s="85"/>
      <c r="C25" s="85"/>
      <c r="D25" s="191">
        <v>0</v>
      </c>
      <c r="E25" s="191">
        <v>0</v>
      </c>
      <c r="F25" s="191"/>
      <c r="G25" s="192">
        <v>0</v>
      </c>
    </row>
    <row r="26" spans="1:7" s="88" customFormat="1" ht="15.75">
      <c r="A26" s="84" t="s">
        <v>286</v>
      </c>
      <c r="B26" s="85"/>
      <c r="C26" s="85"/>
      <c r="D26" s="191">
        <v>0</v>
      </c>
      <c r="E26" s="191">
        <v>0</v>
      </c>
      <c r="F26" s="191">
        <v>0</v>
      </c>
      <c r="G26" s="192">
        <v>0</v>
      </c>
    </row>
    <row r="27" spans="1:7" s="88" customFormat="1" ht="15.75">
      <c r="A27" s="86" t="s">
        <v>112</v>
      </c>
      <c r="B27" s="92"/>
      <c r="C27" s="92"/>
      <c r="D27" s="195">
        <f>SUM(D19:D26)</f>
        <v>48390</v>
      </c>
      <c r="E27" s="195">
        <f>SUM(E19:E26)</f>
        <v>46996</v>
      </c>
      <c r="F27" s="195">
        <f>SUM(F19:F26)</f>
        <v>5255</v>
      </c>
      <c r="G27" s="194">
        <f>F27/E27*100</f>
        <v>11.181802706613329</v>
      </c>
    </row>
    <row r="28" spans="1:7" s="88" customFormat="1" ht="45.75" customHeight="1">
      <c r="A28" s="93" t="s">
        <v>113</v>
      </c>
      <c r="B28" s="94"/>
      <c r="C28" s="94"/>
      <c r="D28" s="196">
        <f>SUM(D27+'10.Táj.adatok műk.'!F24)</f>
        <v>242792</v>
      </c>
      <c r="E28" s="196">
        <f>SUM(E27+'10.Táj.adatok műk.'!G24)</f>
        <v>266971</v>
      </c>
      <c r="F28" s="196">
        <f>SUM(F27+'10.Táj.adatok műk.'!H24)</f>
        <v>123152</v>
      </c>
      <c r="G28" s="194">
        <f>F28/E28*100</f>
        <v>46.12935487375033</v>
      </c>
    </row>
    <row r="29" spans="1:7" s="88" customFormat="1" ht="44.25" customHeight="1">
      <c r="A29" s="93" t="s">
        <v>114</v>
      </c>
      <c r="B29" s="94"/>
      <c r="C29" s="94"/>
      <c r="D29" s="196">
        <f>SUM(D15+'10.Táj.adatok műk.'!F14)</f>
        <v>242792</v>
      </c>
      <c r="E29" s="196">
        <f>SUM(E15+'10.Táj.adatok műk.'!G14)</f>
        <v>266971</v>
      </c>
      <c r="F29" s="196">
        <f>SUM(F15+'10.Táj.adatok műk.'!H14)</f>
        <v>257656</v>
      </c>
      <c r="G29" s="194">
        <f>F29/E29*100</f>
        <v>96.51085698446647</v>
      </c>
    </row>
    <row r="30" spans="4:5" ht="15.75">
      <c r="D30" s="95"/>
      <c r="E30" s="78"/>
    </row>
    <row r="31" spans="4:5" ht="15.75">
      <c r="D31" s="95"/>
      <c r="E31" s="78"/>
    </row>
    <row r="32" spans="4:5" ht="15.75">
      <c r="D32" s="95"/>
      <c r="E32" s="78"/>
    </row>
    <row r="33" spans="4:5" ht="15.75">
      <c r="D33" s="95"/>
      <c r="E33" s="78"/>
    </row>
  </sheetData>
  <sheetProtection/>
  <mergeCells count="7">
    <mergeCell ref="A1:D1"/>
    <mergeCell ref="D5:E5"/>
    <mergeCell ref="F5:F6"/>
    <mergeCell ref="G5:G6"/>
    <mergeCell ref="A4:E4"/>
    <mergeCell ref="A3:D3"/>
    <mergeCell ref="A2:D2"/>
  </mergeCells>
  <printOptions headings="1"/>
  <pageMargins left="0.75" right="0.23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4"/>
  <sheetViews>
    <sheetView view="pageBreakPreview" zoomScaleSheetLayoutView="100" workbookViewId="0" topLeftCell="A1">
      <selection activeCell="K8" sqref="K8:L21"/>
    </sheetView>
  </sheetViews>
  <sheetFormatPr defaultColWidth="9.140625" defaultRowHeight="12.75"/>
  <cols>
    <col min="1" max="1" width="2.00390625" style="13" customWidth="1"/>
    <col min="2" max="2" width="4.28125" style="97" customWidth="1"/>
    <col min="3" max="4" width="7.140625" style="97" customWidth="1"/>
    <col min="5" max="5" width="40.421875" style="97" customWidth="1"/>
    <col min="6" max="6" width="16.140625" style="13" customWidth="1"/>
    <col min="7" max="7" width="11.7109375" style="13" customWidth="1"/>
    <col min="8" max="8" width="10.140625" style="13" bestFit="1" customWidth="1"/>
    <col min="9" max="10" width="9.140625" style="13" customWidth="1"/>
    <col min="11" max="11" width="9.8515625" style="13" bestFit="1" customWidth="1"/>
    <col min="12" max="13" width="9.140625" style="13" customWidth="1"/>
    <col min="14" max="14" width="5.421875" style="13" customWidth="1"/>
    <col min="15" max="15" width="3.8515625" style="13" customWidth="1"/>
    <col min="16" max="16" width="4.00390625" style="13" customWidth="1"/>
    <col min="17" max="17" width="3.140625" style="13" customWidth="1"/>
    <col min="18" max="18" width="3.421875" style="13" customWidth="1"/>
    <col min="19" max="19" width="5.140625" style="13" customWidth="1"/>
    <col min="20" max="20" width="7.7109375" style="13" customWidth="1"/>
    <col min="21" max="16384" width="9.140625" style="13" customWidth="1"/>
  </cols>
  <sheetData>
    <row r="1" spans="1:6" ht="28.5" customHeight="1">
      <c r="A1" s="325" t="s">
        <v>699</v>
      </c>
      <c r="B1" s="325"/>
      <c r="C1" s="325"/>
      <c r="D1" s="325"/>
      <c r="E1" s="325"/>
      <c r="F1" s="325"/>
    </row>
    <row r="2" spans="1:7" ht="18" customHeight="1">
      <c r="A2" s="235" t="s">
        <v>390</v>
      </c>
      <c r="B2" s="235"/>
      <c r="C2" s="235"/>
      <c r="D2" s="235"/>
      <c r="E2" s="235"/>
      <c r="F2" s="235"/>
      <c r="G2" s="162"/>
    </row>
    <row r="3" spans="1:7" ht="15.75">
      <c r="A3" s="235" t="s">
        <v>490</v>
      </c>
      <c r="B3" s="235"/>
      <c r="C3" s="235"/>
      <c r="D3" s="235"/>
      <c r="E3" s="235"/>
      <c r="F3" s="235"/>
      <c r="G3" s="162"/>
    </row>
    <row r="4" spans="1:7" ht="15.75">
      <c r="A4" s="235" t="s">
        <v>124</v>
      </c>
      <c r="B4" s="235"/>
      <c r="C4" s="235"/>
      <c r="D4" s="235"/>
      <c r="E4" s="235"/>
      <c r="F4" s="235"/>
      <c r="G4" s="162"/>
    </row>
    <row r="5" spans="1:7" ht="16.5" thickBot="1">
      <c r="A5" s="163"/>
      <c r="B5" s="163"/>
      <c r="C5" s="163"/>
      <c r="D5" s="163"/>
      <c r="E5" s="163"/>
      <c r="F5" s="163"/>
      <c r="G5" s="162"/>
    </row>
    <row r="6" spans="1:9" ht="39.75" customHeight="1">
      <c r="A6" s="326" t="s">
        <v>126</v>
      </c>
      <c r="B6" s="281"/>
      <c r="C6" s="281"/>
      <c r="D6" s="281"/>
      <c r="E6" s="282"/>
      <c r="F6" s="323" t="s">
        <v>418</v>
      </c>
      <c r="G6" s="324"/>
      <c r="H6" s="316" t="s">
        <v>510</v>
      </c>
      <c r="I6" s="318" t="s">
        <v>420</v>
      </c>
    </row>
    <row r="7" spans="1:9" s="167" customFormat="1" ht="36.75" customHeight="1">
      <c r="A7" s="283"/>
      <c r="B7" s="284"/>
      <c r="C7" s="284"/>
      <c r="D7" s="284"/>
      <c r="E7" s="285"/>
      <c r="F7" s="131" t="s">
        <v>421</v>
      </c>
      <c r="G7" s="131" t="s">
        <v>422</v>
      </c>
      <c r="H7" s="317"/>
      <c r="I7" s="319"/>
    </row>
    <row r="8" spans="1:5" ht="15.75">
      <c r="A8" s="237" t="s">
        <v>19</v>
      </c>
      <c r="B8" s="237"/>
      <c r="C8" s="237"/>
      <c r="D8" s="237"/>
      <c r="E8" s="219"/>
    </row>
    <row r="9" spans="1:11" ht="24.75" customHeight="1">
      <c r="A9" s="14"/>
      <c r="B9" s="15" t="s">
        <v>1</v>
      </c>
      <c r="C9" s="15"/>
      <c r="D9" s="16"/>
      <c r="E9" s="16"/>
      <c r="F9" s="17">
        <f>SUM(F10,F13:F17,F19,F18,F21)</f>
        <v>156985</v>
      </c>
      <c r="G9" s="17">
        <f>SUM(G10,G13:G17,G19,G18,G21)</f>
        <v>157800</v>
      </c>
      <c r="H9" s="17">
        <f>SUM(H10,H13:H17,H19,H18,H21+H20)</f>
        <v>157244</v>
      </c>
      <c r="I9" s="161">
        <f>H9/G9*100</f>
        <v>99.64765525982257</v>
      </c>
      <c r="K9" s="17"/>
    </row>
    <row r="10" spans="1:11" ht="15.75">
      <c r="A10" s="14"/>
      <c r="B10" s="19"/>
      <c r="C10" s="20" t="s">
        <v>20</v>
      </c>
      <c r="D10" s="21"/>
      <c r="E10" s="21"/>
      <c r="F10" s="22">
        <f>SUM(F11:F12)</f>
        <v>23130</v>
      </c>
      <c r="G10" s="22">
        <f>SUM(G11:G12)</f>
        <v>23205</v>
      </c>
      <c r="H10" s="22">
        <f>SUM(H11:H12)</f>
        <v>29741</v>
      </c>
      <c r="I10" s="161">
        <f aca="true" t="shared" si="0" ref="I10:I66">H10/G10*100</f>
        <v>128.16634346046112</v>
      </c>
      <c r="K10" s="22"/>
    </row>
    <row r="11" spans="1:11" ht="15.75">
      <c r="A11" s="14"/>
      <c r="B11" s="19"/>
      <c r="C11" s="19"/>
      <c r="D11" s="20" t="s">
        <v>20</v>
      </c>
      <c r="E11" s="16"/>
      <c r="F11" s="18">
        <v>18000</v>
      </c>
      <c r="G11" s="18">
        <v>18000</v>
      </c>
      <c r="H11" s="18">
        <v>23418</v>
      </c>
      <c r="I11" s="161">
        <f t="shared" si="0"/>
        <v>130.1</v>
      </c>
      <c r="K11" s="18"/>
    </row>
    <row r="12" spans="1:11" ht="15.75">
      <c r="A12" s="14"/>
      <c r="B12" s="19"/>
      <c r="C12" s="19"/>
      <c r="D12" s="20" t="s">
        <v>21</v>
      </c>
      <c r="E12" s="16"/>
      <c r="F12" s="18">
        <v>5130</v>
      </c>
      <c r="G12" s="18">
        <v>5205</v>
      </c>
      <c r="H12" s="18">
        <v>6323</v>
      </c>
      <c r="I12" s="161">
        <f t="shared" si="0"/>
        <v>121.47934678194044</v>
      </c>
      <c r="K12" s="18"/>
    </row>
    <row r="13" spans="1:11" ht="15.75">
      <c r="A13" s="14"/>
      <c r="B13" s="14"/>
      <c r="C13" s="20" t="s">
        <v>22</v>
      </c>
      <c r="D13" s="16"/>
      <c r="E13" s="16"/>
      <c r="F13" s="18">
        <v>2000</v>
      </c>
      <c r="G13" s="18">
        <v>2270</v>
      </c>
      <c r="H13" s="18">
        <v>1167</v>
      </c>
      <c r="I13" s="161">
        <f t="shared" si="0"/>
        <v>51.409691629955944</v>
      </c>
      <c r="K13" s="18"/>
    </row>
    <row r="14" spans="1:11" ht="15.75">
      <c r="A14" s="14"/>
      <c r="B14" s="14"/>
      <c r="C14" s="20" t="s">
        <v>373</v>
      </c>
      <c r="D14" s="16"/>
      <c r="E14" s="16"/>
      <c r="F14" s="18">
        <v>1000</v>
      </c>
      <c r="G14" s="18">
        <v>1175</v>
      </c>
      <c r="H14" s="18">
        <v>5083</v>
      </c>
      <c r="I14" s="161">
        <f t="shared" si="0"/>
        <v>432.5957446808511</v>
      </c>
      <c r="K14" s="18"/>
    </row>
    <row r="15" spans="1:11" ht="15.75">
      <c r="A15" s="14"/>
      <c r="B15" s="14"/>
      <c r="C15" s="20" t="s">
        <v>21</v>
      </c>
      <c r="D15" s="16"/>
      <c r="E15" s="16"/>
      <c r="F15" s="18">
        <v>540</v>
      </c>
      <c r="G15" s="18">
        <v>540</v>
      </c>
      <c r="H15" s="18">
        <v>168</v>
      </c>
      <c r="I15" s="161">
        <f t="shared" si="0"/>
        <v>31.11111111111111</v>
      </c>
      <c r="K15" s="18"/>
    </row>
    <row r="16" spans="1:11" ht="15.75">
      <c r="A16" s="14"/>
      <c r="B16" s="14"/>
      <c r="C16" s="20" t="s">
        <v>23</v>
      </c>
      <c r="D16" s="16"/>
      <c r="E16" s="16"/>
      <c r="F16" s="18">
        <v>3000</v>
      </c>
      <c r="G16" s="18">
        <v>3000</v>
      </c>
      <c r="H16" s="18">
        <v>5891</v>
      </c>
      <c r="I16" s="161">
        <f t="shared" si="0"/>
        <v>196.36666666666667</v>
      </c>
      <c r="K16" s="18"/>
    </row>
    <row r="17" spans="1:11" ht="15.75">
      <c r="A17" s="14"/>
      <c r="B17" s="14"/>
      <c r="C17" s="20" t="s">
        <v>24</v>
      </c>
      <c r="D17" s="16"/>
      <c r="E17" s="16"/>
      <c r="F17" s="18">
        <v>8500</v>
      </c>
      <c r="G17" s="18">
        <v>9005</v>
      </c>
      <c r="H17" s="18">
        <v>9757</v>
      </c>
      <c r="I17" s="161">
        <f t="shared" si="0"/>
        <v>108.35091615769016</v>
      </c>
      <c r="K17" s="18"/>
    </row>
    <row r="18" spans="1:11" ht="15.75">
      <c r="A18" s="14"/>
      <c r="B18" s="19"/>
      <c r="C18" s="216" t="s">
        <v>383</v>
      </c>
      <c r="D18" s="216"/>
      <c r="E18" s="216"/>
      <c r="F18" s="18">
        <v>300</v>
      </c>
      <c r="G18" s="18">
        <v>90</v>
      </c>
      <c r="H18" s="18">
        <v>168</v>
      </c>
      <c r="I18" s="161">
        <v>0</v>
      </c>
      <c r="K18" s="18"/>
    </row>
    <row r="19" spans="1:11" ht="15.75">
      <c r="A19" s="14"/>
      <c r="B19" s="19"/>
      <c r="C19" s="216" t="s">
        <v>273</v>
      </c>
      <c r="D19" s="216"/>
      <c r="E19" s="216"/>
      <c r="F19" s="18">
        <v>9000</v>
      </c>
      <c r="G19" s="18">
        <v>9000</v>
      </c>
      <c r="H19" s="18">
        <v>0</v>
      </c>
      <c r="I19" s="161">
        <f t="shared" si="0"/>
        <v>0</v>
      </c>
      <c r="K19" s="18"/>
    </row>
    <row r="20" spans="1:11" ht="16.5" customHeight="1">
      <c r="A20" s="14"/>
      <c r="B20" s="19"/>
      <c r="C20" s="216" t="s">
        <v>475</v>
      </c>
      <c r="D20" s="216"/>
      <c r="E20" s="216"/>
      <c r="F20" s="18">
        <v>0</v>
      </c>
      <c r="G20" s="18">
        <v>0</v>
      </c>
      <c r="H20" s="18">
        <v>-2145</v>
      </c>
      <c r="I20" s="161">
        <v>0</v>
      </c>
      <c r="K20" s="18"/>
    </row>
    <row r="21" spans="1:11" ht="15.75">
      <c r="A21" s="14"/>
      <c r="B21" s="19"/>
      <c r="C21" s="216" t="s">
        <v>134</v>
      </c>
      <c r="D21" s="216"/>
      <c r="E21" s="216"/>
      <c r="F21" s="18">
        <v>109515</v>
      </c>
      <c r="G21" s="18">
        <v>109515</v>
      </c>
      <c r="H21" s="18">
        <v>107414</v>
      </c>
      <c r="I21" s="161">
        <f t="shared" si="0"/>
        <v>98.08154134136876</v>
      </c>
      <c r="K21" s="18"/>
    </row>
    <row r="22" spans="1:13" ht="24.75" customHeight="1">
      <c r="A22" s="14"/>
      <c r="B22" s="15" t="s">
        <v>25</v>
      </c>
      <c r="C22" s="15"/>
      <c r="D22" s="16"/>
      <c r="E22" s="16"/>
      <c r="F22" s="17">
        <f>SUM(F23+F30+F35+F36)</f>
        <v>42400</v>
      </c>
      <c r="G22" s="17">
        <f>SUM(G23+G30+G35+G36)</f>
        <v>51079</v>
      </c>
      <c r="H22" s="17">
        <f>SUM(H23+H30+H35+H36)</f>
        <v>51078</v>
      </c>
      <c r="I22" s="161">
        <f t="shared" si="0"/>
        <v>99.99804224828208</v>
      </c>
      <c r="L22" s="130"/>
      <c r="M22" s="130"/>
    </row>
    <row r="23" spans="1:13" ht="15.75">
      <c r="A23" s="14"/>
      <c r="B23" s="20"/>
      <c r="C23" s="238" t="s">
        <v>26</v>
      </c>
      <c r="D23" s="238"/>
      <c r="E23" s="20"/>
      <c r="F23" s="22">
        <f>SUM(F24:F29)</f>
        <v>39800</v>
      </c>
      <c r="G23" s="22">
        <f>SUM(G24:G29)</f>
        <v>48373</v>
      </c>
      <c r="H23" s="22">
        <f>SUM(H24:H29)</f>
        <v>48373</v>
      </c>
      <c r="I23" s="161">
        <f t="shared" si="0"/>
        <v>100</v>
      </c>
      <c r="L23" s="130"/>
      <c r="M23" s="130"/>
    </row>
    <row r="24" spans="1:13" ht="15" customHeight="1">
      <c r="A24" s="14"/>
      <c r="B24" s="20"/>
      <c r="C24" s="23" t="s">
        <v>27</v>
      </c>
      <c r="D24" s="24" t="s">
        <v>28</v>
      </c>
      <c r="E24" s="24"/>
      <c r="F24" s="18">
        <v>30000</v>
      </c>
      <c r="G24" s="18">
        <v>35229</v>
      </c>
      <c r="H24" s="18">
        <v>35229</v>
      </c>
      <c r="I24" s="161">
        <f t="shared" si="0"/>
        <v>100</v>
      </c>
      <c r="L24" s="130"/>
      <c r="M24" s="130"/>
    </row>
    <row r="25" spans="1:13" ht="15" customHeight="1">
      <c r="A25" s="14"/>
      <c r="B25" s="20"/>
      <c r="C25" s="23"/>
      <c r="D25" s="23" t="s">
        <v>29</v>
      </c>
      <c r="E25" s="23"/>
      <c r="F25" s="18">
        <v>7000</v>
      </c>
      <c r="G25" s="18">
        <v>7599</v>
      </c>
      <c r="H25" s="18">
        <v>7599</v>
      </c>
      <c r="I25" s="161">
        <f t="shared" si="0"/>
        <v>100</v>
      </c>
      <c r="L25" s="130"/>
      <c r="M25" s="130"/>
    </row>
    <row r="26" spans="1:13" ht="15" customHeight="1">
      <c r="A26" s="14"/>
      <c r="B26" s="20"/>
      <c r="C26" s="23"/>
      <c r="D26" s="23" t="s">
        <v>157</v>
      </c>
      <c r="E26" s="23"/>
      <c r="F26" s="18">
        <v>800</v>
      </c>
      <c r="G26" s="18">
        <v>874</v>
      </c>
      <c r="H26" s="18">
        <v>874</v>
      </c>
      <c r="I26" s="161">
        <f t="shared" si="0"/>
        <v>100</v>
      </c>
      <c r="L26" s="130"/>
      <c r="M26" s="130"/>
    </row>
    <row r="27" spans="1:13" ht="15" customHeight="1">
      <c r="A27" s="14"/>
      <c r="B27" s="20"/>
      <c r="C27" s="23"/>
      <c r="D27" s="23" t="s">
        <v>160</v>
      </c>
      <c r="E27" s="23"/>
      <c r="F27" s="18">
        <v>1500</v>
      </c>
      <c r="G27" s="18">
        <v>2449</v>
      </c>
      <c r="H27" s="18">
        <v>2449</v>
      </c>
      <c r="I27" s="161">
        <f t="shared" si="0"/>
        <v>100</v>
      </c>
      <c r="L27" s="130"/>
      <c r="M27" s="130"/>
    </row>
    <row r="28" spans="1:13" ht="15" customHeight="1">
      <c r="A28" s="14"/>
      <c r="B28" s="20"/>
      <c r="C28" s="23"/>
      <c r="D28" s="23" t="s">
        <v>430</v>
      </c>
      <c r="E28" s="23"/>
      <c r="F28" s="18">
        <v>0</v>
      </c>
      <c r="G28" s="18">
        <v>236</v>
      </c>
      <c r="H28" s="18">
        <v>236</v>
      </c>
      <c r="I28" s="161">
        <v>0</v>
      </c>
      <c r="L28" s="130"/>
      <c r="M28" s="130"/>
    </row>
    <row r="29" spans="1:13" ht="15" customHeight="1">
      <c r="A29" s="14"/>
      <c r="B29" s="20"/>
      <c r="C29" s="23"/>
      <c r="D29" s="23" t="s">
        <v>358</v>
      </c>
      <c r="E29" s="23"/>
      <c r="F29" s="18">
        <v>500</v>
      </c>
      <c r="G29" s="18">
        <v>1986</v>
      </c>
      <c r="H29" s="18">
        <v>1986</v>
      </c>
      <c r="I29" s="161">
        <f t="shared" si="0"/>
        <v>100</v>
      </c>
      <c r="L29" s="130"/>
      <c r="M29" s="130"/>
    </row>
    <row r="30" spans="1:13" ht="15.75">
      <c r="A30" s="14"/>
      <c r="B30" s="20"/>
      <c r="C30" s="20" t="s">
        <v>30</v>
      </c>
      <c r="D30" s="20"/>
      <c r="E30" s="20"/>
      <c r="F30" s="22">
        <f>SUM(F31:F32)</f>
        <v>2400</v>
      </c>
      <c r="G30" s="22">
        <f>SUM(G31:G32)</f>
        <v>2452</v>
      </c>
      <c r="H30" s="22">
        <f>SUM(H31:H32)</f>
        <v>2452</v>
      </c>
      <c r="I30" s="161">
        <f t="shared" si="0"/>
        <v>100</v>
      </c>
      <c r="L30" s="130"/>
      <c r="M30" s="130"/>
    </row>
    <row r="31" spans="1:13" ht="15" customHeight="1">
      <c r="A31" s="14"/>
      <c r="B31" s="19"/>
      <c r="C31" s="23" t="s">
        <v>27</v>
      </c>
      <c r="D31" s="23" t="s">
        <v>31</v>
      </c>
      <c r="E31" s="23"/>
      <c r="F31" s="18">
        <v>2400</v>
      </c>
      <c r="G31" s="18">
        <v>2452</v>
      </c>
      <c r="H31" s="18">
        <v>2452</v>
      </c>
      <c r="I31" s="161">
        <f t="shared" si="0"/>
        <v>100</v>
      </c>
      <c r="L31" s="130"/>
      <c r="M31" s="130"/>
    </row>
    <row r="32" spans="1:9" ht="15" customHeight="1">
      <c r="A32" s="14"/>
      <c r="B32" s="19"/>
      <c r="C32" s="20"/>
      <c r="D32" s="23" t="s">
        <v>32</v>
      </c>
      <c r="E32" s="23"/>
      <c r="F32" s="164">
        <v>0</v>
      </c>
      <c r="G32" s="164">
        <v>0</v>
      </c>
      <c r="H32" s="164">
        <v>0</v>
      </c>
      <c r="I32" s="161">
        <v>0</v>
      </c>
    </row>
    <row r="33" spans="1:9" ht="15" customHeight="1">
      <c r="A33" s="14"/>
      <c r="B33" s="19"/>
      <c r="C33" s="25"/>
      <c r="D33" s="26"/>
      <c r="E33" s="25" t="s">
        <v>33</v>
      </c>
      <c r="F33" s="18">
        <v>0</v>
      </c>
      <c r="G33" s="18">
        <v>0</v>
      </c>
      <c r="H33" s="18">
        <v>0</v>
      </c>
      <c r="I33" s="161">
        <v>0</v>
      </c>
    </row>
    <row r="34" spans="1:9" ht="15.75">
      <c r="A34" s="14"/>
      <c r="B34" s="19"/>
      <c r="C34" s="25"/>
      <c r="D34" s="26"/>
      <c r="E34" s="25" t="s">
        <v>34</v>
      </c>
      <c r="F34" s="18">
        <v>0</v>
      </c>
      <c r="G34" s="18">
        <v>0</v>
      </c>
      <c r="H34" s="18">
        <v>0</v>
      </c>
      <c r="I34" s="161">
        <v>0</v>
      </c>
    </row>
    <row r="35" spans="1:9" ht="15.75">
      <c r="A35" s="14"/>
      <c r="B35" s="19"/>
      <c r="C35" s="50" t="s">
        <v>117</v>
      </c>
      <c r="D35" s="50"/>
      <c r="E35" s="20"/>
      <c r="F35" s="18">
        <v>200</v>
      </c>
      <c r="G35" s="18">
        <v>226</v>
      </c>
      <c r="H35" s="18">
        <v>225</v>
      </c>
      <c r="I35" s="161">
        <f t="shared" si="0"/>
        <v>99.5575221238938</v>
      </c>
    </row>
    <row r="36" spans="1:9" ht="15.75">
      <c r="A36" s="14"/>
      <c r="B36" s="19"/>
      <c r="C36" s="217" t="s">
        <v>275</v>
      </c>
      <c r="D36" s="217"/>
      <c r="E36" s="217"/>
      <c r="F36" s="18">
        <v>0</v>
      </c>
      <c r="G36" s="18">
        <v>28</v>
      </c>
      <c r="H36" s="18">
        <v>28</v>
      </c>
      <c r="I36" s="161">
        <v>0</v>
      </c>
    </row>
    <row r="37" spans="1:21" ht="24.75" customHeight="1">
      <c r="A37" s="14"/>
      <c r="B37" s="15" t="s">
        <v>3</v>
      </c>
      <c r="C37" s="15"/>
      <c r="D37" s="15"/>
      <c r="E37" s="15"/>
      <c r="F37" s="17">
        <f>SUM(F38+F39+F45+F46+F49+F50)</f>
        <v>28643</v>
      </c>
      <c r="G37" s="17">
        <f>SUM(G38+G39+G45+G46+G49+G50+G51+G52+G53+G54+G55)</f>
        <v>41439</v>
      </c>
      <c r="H37" s="17">
        <f>SUM(H38+H39+H45+H46+H49+H50+H51+H52+H53+H54+H55)</f>
        <v>41630</v>
      </c>
      <c r="I37" s="161">
        <f t="shared" si="0"/>
        <v>100.46091845845702</v>
      </c>
      <c r="K37" s="159"/>
      <c r="L37" s="130"/>
      <c r="M37" s="130"/>
      <c r="N37" s="130"/>
      <c r="O37" s="130"/>
      <c r="P37" s="130"/>
      <c r="Q37" s="130"/>
      <c r="R37" s="201"/>
      <c r="S37" s="130"/>
      <c r="T37" s="130"/>
      <c r="U37" s="130"/>
    </row>
    <row r="38" spans="1:21" ht="15.75">
      <c r="A38" s="14"/>
      <c r="B38" s="20"/>
      <c r="C38" s="27" t="s">
        <v>256</v>
      </c>
      <c r="D38" s="27"/>
      <c r="E38" s="20"/>
      <c r="F38" s="22">
        <v>7826</v>
      </c>
      <c r="G38" s="22">
        <v>8770</v>
      </c>
      <c r="H38" s="22">
        <v>8800</v>
      </c>
      <c r="I38" s="161">
        <f t="shared" si="0"/>
        <v>100.34207525655646</v>
      </c>
      <c r="L38" s="130"/>
      <c r="M38" s="130"/>
      <c r="N38" s="130"/>
      <c r="O38" s="130"/>
      <c r="P38" s="130"/>
      <c r="Q38" s="130"/>
      <c r="R38" s="201"/>
      <c r="S38" s="130"/>
      <c r="T38" s="130"/>
      <c r="U38" s="130"/>
    </row>
    <row r="39" spans="1:21" ht="15.75">
      <c r="A39" s="14"/>
      <c r="B39" s="20"/>
      <c r="C39" s="27" t="s">
        <v>276</v>
      </c>
      <c r="D39" s="27"/>
      <c r="E39" s="20"/>
      <c r="F39" s="22">
        <f>SUM(F40:F44)</f>
        <v>11222</v>
      </c>
      <c r="G39" s="22">
        <f>SUM(G40:G44)</f>
        <v>11222</v>
      </c>
      <c r="H39" s="22">
        <f>SUM(H40:H44)</f>
        <v>11222</v>
      </c>
      <c r="I39" s="161">
        <f t="shared" si="0"/>
        <v>100</v>
      </c>
      <c r="J39" s="159"/>
      <c r="L39" s="130"/>
      <c r="M39" s="130"/>
      <c r="N39" s="130"/>
      <c r="O39" s="130"/>
      <c r="P39" s="130"/>
      <c r="Q39" s="130"/>
      <c r="R39" s="201"/>
      <c r="S39" s="130"/>
      <c r="T39" s="130"/>
      <c r="U39" s="130"/>
    </row>
    <row r="40" spans="1:21" s="30" customFormat="1" ht="15.75">
      <c r="A40" s="28"/>
      <c r="B40" s="23"/>
      <c r="C40" s="29"/>
      <c r="D40" s="29" t="s">
        <v>261</v>
      </c>
      <c r="E40" s="23"/>
      <c r="F40" s="24">
        <v>3686</v>
      </c>
      <c r="G40" s="24">
        <v>3686</v>
      </c>
      <c r="H40" s="24">
        <v>3686</v>
      </c>
      <c r="I40" s="161">
        <f t="shared" si="0"/>
        <v>100</v>
      </c>
      <c r="L40" s="130"/>
      <c r="M40" s="130"/>
      <c r="N40" s="130"/>
      <c r="O40" s="130"/>
      <c r="P40" s="130"/>
      <c r="Q40" s="130"/>
      <c r="R40" s="201"/>
      <c r="S40" s="130"/>
      <c r="T40" s="130"/>
      <c r="U40" s="130"/>
    </row>
    <row r="41" spans="1:21" s="30" customFormat="1" ht="15.75">
      <c r="A41" s="28"/>
      <c r="B41" s="23"/>
      <c r="C41" s="29"/>
      <c r="D41" s="29" t="s">
        <v>277</v>
      </c>
      <c r="E41" s="23"/>
      <c r="F41" s="24">
        <v>6620</v>
      </c>
      <c r="G41" s="24">
        <v>6620</v>
      </c>
      <c r="H41" s="24">
        <v>6620</v>
      </c>
      <c r="I41" s="161">
        <f t="shared" si="0"/>
        <v>100</v>
      </c>
      <c r="L41" s="130"/>
      <c r="M41" s="130"/>
      <c r="N41" s="130"/>
      <c r="O41" s="130"/>
      <c r="P41" s="130"/>
      <c r="Q41" s="130"/>
      <c r="R41" s="201"/>
      <c r="S41" s="130"/>
      <c r="T41" s="130"/>
      <c r="U41" s="130"/>
    </row>
    <row r="42" spans="1:21" s="30" customFormat="1" ht="15.75">
      <c r="A42" s="28"/>
      <c r="B42" s="23"/>
      <c r="C42" s="29"/>
      <c r="D42" s="29" t="s">
        <v>386</v>
      </c>
      <c r="E42" s="23"/>
      <c r="F42" s="24">
        <v>100</v>
      </c>
      <c r="G42" s="24">
        <v>100</v>
      </c>
      <c r="H42" s="24">
        <v>100</v>
      </c>
      <c r="I42" s="161">
        <f t="shared" si="0"/>
        <v>100</v>
      </c>
      <c r="L42" s="130"/>
      <c r="M42" s="130"/>
      <c r="N42" s="130"/>
      <c r="O42" s="130"/>
      <c r="P42" s="130"/>
      <c r="Q42" s="130"/>
      <c r="R42" s="201"/>
      <c r="S42" s="130"/>
      <c r="T42" s="130"/>
      <c r="U42" s="130"/>
    </row>
    <row r="43" spans="1:21" s="30" customFormat="1" ht="15.75">
      <c r="A43" s="28"/>
      <c r="B43" s="23"/>
      <c r="C43" s="29"/>
      <c r="D43" s="29" t="s">
        <v>265</v>
      </c>
      <c r="E43" s="23"/>
      <c r="F43" s="24">
        <v>3291</v>
      </c>
      <c r="G43" s="24">
        <v>3291</v>
      </c>
      <c r="H43" s="24">
        <v>3291</v>
      </c>
      <c r="I43" s="161">
        <f t="shared" si="0"/>
        <v>100</v>
      </c>
      <c r="L43" s="130"/>
      <c r="M43" s="130"/>
      <c r="N43" s="130"/>
      <c r="O43" s="130"/>
      <c r="P43" s="130"/>
      <c r="Q43" s="130"/>
      <c r="R43" s="201"/>
      <c r="S43" s="130"/>
      <c r="T43" s="130"/>
      <c r="U43" s="130"/>
    </row>
    <row r="44" spans="1:21" s="30" customFormat="1" ht="15.75">
      <c r="A44" s="28"/>
      <c r="B44" s="23"/>
      <c r="C44" s="29"/>
      <c r="D44" s="29" t="s">
        <v>267</v>
      </c>
      <c r="E44" s="23"/>
      <c r="F44" s="24">
        <v>-2475</v>
      </c>
      <c r="G44" s="24">
        <v>-2475</v>
      </c>
      <c r="H44" s="24">
        <v>-2475</v>
      </c>
      <c r="I44" s="161">
        <f t="shared" si="0"/>
        <v>100</v>
      </c>
      <c r="L44" s="130"/>
      <c r="M44" s="130"/>
      <c r="N44" s="130"/>
      <c r="O44" s="130"/>
      <c r="P44" s="130"/>
      <c r="Q44" s="130"/>
      <c r="R44" s="201"/>
      <c r="S44" s="130"/>
      <c r="T44" s="130"/>
      <c r="U44" s="130"/>
    </row>
    <row r="45" spans="1:21" ht="15.75">
      <c r="A45" s="14"/>
      <c r="B45" s="20"/>
      <c r="C45" s="20" t="s">
        <v>268</v>
      </c>
      <c r="D45" s="20"/>
      <c r="E45" s="20"/>
      <c r="F45" s="18">
        <v>3000</v>
      </c>
      <c r="G45" s="18">
        <v>3000</v>
      </c>
      <c r="H45" s="18">
        <v>3000</v>
      </c>
      <c r="I45" s="161">
        <f t="shared" si="0"/>
        <v>100</v>
      </c>
      <c r="L45" s="130"/>
      <c r="M45" s="130"/>
      <c r="N45" s="130"/>
      <c r="O45" s="130"/>
      <c r="P45" s="130"/>
      <c r="Q45" s="130"/>
      <c r="R45" s="201"/>
      <c r="S45" s="130"/>
      <c r="T45" s="130"/>
      <c r="U45" s="130"/>
    </row>
    <row r="46" spans="1:21" ht="15.75">
      <c r="A46" s="14"/>
      <c r="B46" s="20"/>
      <c r="C46" s="20" t="s">
        <v>270</v>
      </c>
      <c r="D46" s="20"/>
      <c r="E46" s="20"/>
      <c r="F46" s="18">
        <f>SUM(F47:F48)</f>
        <v>2937</v>
      </c>
      <c r="G46" s="18">
        <f>SUM(G47:G48)</f>
        <v>2937</v>
      </c>
      <c r="H46" s="18">
        <f>SUM(H47:H48)</f>
        <v>2937</v>
      </c>
      <c r="I46" s="161">
        <f t="shared" si="0"/>
        <v>100</v>
      </c>
      <c r="L46" s="130"/>
      <c r="M46" s="130"/>
      <c r="N46" s="130"/>
      <c r="O46" s="130"/>
      <c r="P46" s="130"/>
      <c r="Q46" s="130"/>
      <c r="R46" s="201"/>
      <c r="S46" s="130"/>
      <c r="T46" s="130"/>
      <c r="U46" s="130"/>
    </row>
    <row r="47" spans="1:21" ht="15.75">
      <c r="A47" s="14"/>
      <c r="B47" s="20"/>
      <c r="C47" s="13"/>
      <c r="D47" s="20" t="s">
        <v>278</v>
      </c>
      <c r="E47" s="20"/>
      <c r="F47" s="18">
        <v>940</v>
      </c>
      <c r="G47" s="18">
        <v>940</v>
      </c>
      <c r="H47" s="18">
        <v>940</v>
      </c>
      <c r="I47" s="161">
        <f t="shared" si="0"/>
        <v>100</v>
      </c>
      <c r="L47" s="130"/>
      <c r="M47" s="130"/>
      <c r="N47" s="130"/>
      <c r="O47" s="130"/>
      <c r="P47" s="130"/>
      <c r="Q47" s="130"/>
      <c r="R47" s="201"/>
      <c r="S47" s="130"/>
      <c r="T47" s="130"/>
      <c r="U47" s="130"/>
    </row>
    <row r="48" spans="1:21" ht="15.75">
      <c r="A48" s="14"/>
      <c r="B48" s="20"/>
      <c r="C48" s="20"/>
      <c r="D48" s="20" t="s">
        <v>35</v>
      </c>
      <c r="E48" s="20"/>
      <c r="F48" s="18">
        <v>1997</v>
      </c>
      <c r="G48" s="18">
        <v>1997</v>
      </c>
      <c r="H48" s="18">
        <v>1997</v>
      </c>
      <c r="I48" s="161">
        <f t="shared" si="0"/>
        <v>100</v>
      </c>
      <c r="L48" s="130"/>
      <c r="M48" s="130"/>
      <c r="N48" s="130"/>
      <c r="O48" s="130"/>
      <c r="P48" s="130"/>
      <c r="Q48" s="130"/>
      <c r="R48" s="201"/>
      <c r="S48" s="130"/>
      <c r="T48" s="130"/>
      <c r="U48" s="130"/>
    </row>
    <row r="49" spans="1:21" ht="15.75">
      <c r="A49" s="14"/>
      <c r="B49" s="20"/>
      <c r="C49" s="20" t="s">
        <v>387</v>
      </c>
      <c r="D49" s="20"/>
      <c r="E49" s="20"/>
      <c r="F49" s="18">
        <v>651</v>
      </c>
      <c r="G49" s="18">
        <v>651</v>
      </c>
      <c r="H49" s="18">
        <v>651</v>
      </c>
      <c r="I49" s="161">
        <f t="shared" si="0"/>
        <v>100</v>
      </c>
      <c r="L49" s="130"/>
      <c r="M49" s="130"/>
      <c r="N49" s="130"/>
      <c r="O49" s="130"/>
      <c r="P49" s="130"/>
      <c r="Q49" s="130"/>
      <c r="R49" s="201"/>
      <c r="S49" s="130"/>
      <c r="T49" s="130"/>
      <c r="U49" s="130"/>
    </row>
    <row r="50" spans="1:21" ht="15.75">
      <c r="A50" s="14"/>
      <c r="B50" s="20"/>
      <c r="C50" s="20" t="s">
        <v>511</v>
      </c>
      <c r="D50" s="20"/>
      <c r="E50" s="20"/>
      <c r="F50" s="18">
        <v>3007</v>
      </c>
      <c r="G50" s="18">
        <v>11923</v>
      </c>
      <c r="H50" s="18">
        <v>11923</v>
      </c>
      <c r="I50" s="161">
        <f t="shared" si="0"/>
        <v>100</v>
      </c>
      <c r="L50" s="130"/>
      <c r="M50" s="130"/>
      <c r="N50" s="130"/>
      <c r="O50" s="130"/>
      <c r="P50" s="130"/>
      <c r="Q50" s="130"/>
      <c r="R50" s="201"/>
      <c r="S50" s="130"/>
      <c r="T50" s="130"/>
      <c r="U50" s="130"/>
    </row>
    <row r="51" spans="1:21" ht="15.75">
      <c r="A51" s="14"/>
      <c r="B51" s="20"/>
      <c r="C51" s="20" t="s">
        <v>439</v>
      </c>
      <c r="D51" s="20"/>
      <c r="E51" s="20"/>
      <c r="F51" s="18">
        <v>0</v>
      </c>
      <c r="G51" s="18">
        <v>970</v>
      </c>
      <c r="H51" s="18">
        <v>970</v>
      </c>
      <c r="I51" s="161">
        <f t="shared" si="0"/>
        <v>100</v>
      </c>
      <c r="L51" s="130"/>
      <c r="M51" s="130"/>
      <c r="N51" s="130"/>
      <c r="O51" s="130"/>
      <c r="P51" s="130"/>
      <c r="Q51" s="130"/>
      <c r="R51" s="201"/>
      <c r="S51" s="130"/>
      <c r="T51" s="130"/>
      <c r="U51" s="130"/>
    </row>
    <row r="52" spans="1:21" ht="15.75">
      <c r="A52" s="14"/>
      <c r="B52" s="20"/>
      <c r="C52" s="20" t="s">
        <v>436</v>
      </c>
      <c r="D52" s="20"/>
      <c r="E52" s="20"/>
      <c r="F52" s="18">
        <v>0</v>
      </c>
      <c r="G52" s="18">
        <v>906</v>
      </c>
      <c r="H52" s="18">
        <v>906</v>
      </c>
      <c r="I52" s="161">
        <f t="shared" si="0"/>
        <v>100</v>
      </c>
      <c r="L52" s="130"/>
      <c r="M52" s="130"/>
      <c r="N52" s="130"/>
      <c r="O52" s="130"/>
      <c r="P52" s="130"/>
      <c r="Q52" s="130"/>
      <c r="R52" s="201"/>
      <c r="S52" s="130"/>
      <c r="T52" s="130"/>
      <c r="U52" s="130"/>
    </row>
    <row r="53" spans="1:21" ht="15.75">
      <c r="A53" s="14"/>
      <c r="B53" s="20"/>
      <c r="C53" s="20" t="s">
        <v>437</v>
      </c>
      <c r="D53" s="20"/>
      <c r="E53" s="20"/>
      <c r="F53" s="18">
        <v>0</v>
      </c>
      <c r="G53" s="18">
        <v>1060</v>
      </c>
      <c r="H53" s="18">
        <v>1059</v>
      </c>
      <c r="I53" s="161">
        <f t="shared" si="0"/>
        <v>99.90566037735849</v>
      </c>
      <c r="L53" s="130"/>
      <c r="M53" s="130"/>
      <c r="N53" s="130"/>
      <c r="O53" s="130"/>
      <c r="P53" s="130"/>
      <c r="Q53" s="130"/>
      <c r="R53" s="201"/>
      <c r="S53" s="130"/>
      <c r="T53" s="130"/>
      <c r="U53" s="130"/>
    </row>
    <row r="54" spans="1:21" ht="15.75">
      <c r="A54" s="14"/>
      <c r="B54" s="20"/>
      <c r="C54" s="20" t="s">
        <v>433</v>
      </c>
      <c r="D54" s="20"/>
      <c r="E54" s="20"/>
      <c r="F54" s="18">
        <v>0</v>
      </c>
      <c r="G54" s="13">
        <v>0</v>
      </c>
      <c r="H54" s="13">
        <v>26</v>
      </c>
      <c r="I54" s="161">
        <v>0</v>
      </c>
      <c r="L54" s="130"/>
      <c r="M54" s="130"/>
      <c r="N54" s="130"/>
      <c r="O54" s="130"/>
      <c r="P54" s="130"/>
      <c r="Q54" s="130"/>
      <c r="R54" s="201"/>
      <c r="S54" s="130"/>
      <c r="T54" s="130"/>
      <c r="U54" s="130"/>
    </row>
    <row r="55" spans="1:21" ht="15.75">
      <c r="A55" s="14"/>
      <c r="B55" s="20"/>
      <c r="C55" s="20" t="s">
        <v>474</v>
      </c>
      <c r="D55" s="20"/>
      <c r="E55" s="20"/>
      <c r="F55" s="18">
        <v>0</v>
      </c>
      <c r="G55" s="13">
        <v>0</v>
      </c>
      <c r="H55" s="13">
        <v>136</v>
      </c>
      <c r="I55" s="161">
        <v>0</v>
      </c>
      <c r="L55" s="130"/>
      <c r="M55" s="130"/>
      <c r="N55" s="130"/>
      <c r="O55" s="130"/>
      <c r="P55" s="130"/>
      <c r="Q55" s="130"/>
      <c r="R55" s="201"/>
      <c r="S55" s="130"/>
      <c r="T55" s="130"/>
      <c r="U55" s="130"/>
    </row>
    <row r="56" spans="1:21" ht="15.75">
      <c r="A56" s="14"/>
      <c r="B56" s="20"/>
      <c r="C56" s="20"/>
      <c r="D56" s="20"/>
      <c r="E56" s="20"/>
      <c r="F56" s="18"/>
      <c r="I56" s="161"/>
      <c r="L56" s="130"/>
      <c r="M56" s="130"/>
      <c r="N56" s="130"/>
      <c r="O56" s="130"/>
      <c r="P56" s="130"/>
      <c r="Q56" s="130"/>
      <c r="R56" s="201"/>
      <c r="S56" s="130"/>
      <c r="T56" s="130"/>
      <c r="U56" s="130"/>
    </row>
    <row r="57" spans="1:21" ht="15.75">
      <c r="A57" s="14"/>
      <c r="B57" s="20"/>
      <c r="C57" s="20"/>
      <c r="D57" s="20"/>
      <c r="E57" s="20"/>
      <c r="F57" s="18"/>
      <c r="I57" s="161"/>
      <c r="L57" s="130"/>
      <c r="M57" s="130"/>
      <c r="N57" s="130"/>
      <c r="O57" s="130"/>
      <c r="P57" s="130"/>
      <c r="Q57" s="130"/>
      <c r="R57" s="201"/>
      <c r="S57" s="130"/>
      <c r="T57" s="130"/>
      <c r="U57" s="130"/>
    </row>
    <row r="58" spans="1:21" ht="15.75">
      <c r="A58" s="14"/>
      <c r="B58" s="20"/>
      <c r="C58" s="20"/>
      <c r="D58" s="20"/>
      <c r="E58" s="20"/>
      <c r="F58" s="18"/>
      <c r="I58" s="161"/>
      <c r="L58" s="130"/>
      <c r="M58" s="130"/>
      <c r="N58" s="130"/>
      <c r="O58" s="130"/>
      <c r="P58" s="130"/>
      <c r="Q58" s="130"/>
      <c r="R58" s="201"/>
      <c r="S58" s="130"/>
      <c r="T58" s="130"/>
      <c r="U58" s="130"/>
    </row>
    <row r="59" spans="1:21" ht="25.5" customHeight="1">
      <c r="A59" s="14"/>
      <c r="B59" s="15" t="s">
        <v>6</v>
      </c>
      <c r="C59" s="20"/>
      <c r="D59" s="20"/>
      <c r="E59" s="20"/>
      <c r="F59" s="31">
        <f>SUM(F60:F62)</f>
        <v>8907</v>
      </c>
      <c r="G59" s="31">
        <f>SUM(G60:G62)</f>
        <v>10145</v>
      </c>
      <c r="H59" s="31">
        <f>SUM(H60:H62)</f>
        <v>4422</v>
      </c>
      <c r="I59" s="161">
        <f t="shared" si="0"/>
        <v>43.58797437161163</v>
      </c>
      <c r="L59" s="130"/>
      <c r="M59" s="130"/>
      <c r="N59" s="130"/>
      <c r="O59" s="130"/>
      <c r="P59" s="130"/>
      <c r="Q59" s="130"/>
      <c r="R59" s="201"/>
      <c r="S59" s="133"/>
      <c r="T59" s="133"/>
      <c r="U59" s="133"/>
    </row>
    <row r="60" spans="1:21" ht="14.25" customHeight="1">
      <c r="A60" s="14"/>
      <c r="B60" s="15"/>
      <c r="C60" s="20" t="s">
        <v>36</v>
      </c>
      <c r="D60" s="20"/>
      <c r="E60" s="20"/>
      <c r="F60" s="18">
        <v>2000</v>
      </c>
      <c r="G60" s="18">
        <v>2000</v>
      </c>
      <c r="H60" s="18">
        <v>1341</v>
      </c>
      <c r="I60" s="161">
        <f t="shared" si="0"/>
        <v>67.05</v>
      </c>
      <c r="L60" s="130"/>
      <c r="M60" s="130"/>
      <c r="N60" s="130"/>
      <c r="O60" s="130"/>
      <c r="P60" s="130"/>
      <c r="Q60" s="130"/>
      <c r="R60" s="201"/>
      <c r="S60" s="130"/>
      <c r="T60" s="130"/>
      <c r="U60" s="130"/>
    </row>
    <row r="61" spans="1:21" ht="15.75">
      <c r="A61" s="14"/>
      <c r="B61" s="15"/>
      <c r="C61" s="20" t="s">
        <v>104</v>
      </c>
      <c r="D61" s="20"/>
      <c r="E61" s="20"/>
      <c r="F61" s="18">
        <v>0</v>
      </c>
      <c r="G61" s="18">
        <v>1979</v>
      </c>
      <c r="H61" s="18">
        <v>2341</v>
      </c>
      <c r="I61" s="161">
        <f t="shared" si="0"/>
        <v>118.2920667003537</v>
      </c>
      <c r="L61" s="130"/>
      <c r="M61" s="130"/>
      <c r="N61" s="130"/>
      <c r="O61" s="130"/>
      <c r="P61" s="130"/>
      <c r="Q61" s="130"/>
      <c r="R61" s="201"/>
      <c r="S61" s="130"/>
      <c r="T61" s="130"/>
      <c r="U61" s="130"/>
    </row>
    <row r="62" spans="1:13" ht="15.75">
      <c r="A62" s="14"/>
      <c r="B62" s="15"/>
      <c r="C62" s="20" t="s">
        <v>389</v>
      </c>
      <c r="D62" s="20"/>
      <c r="E62" s="20"/>
      <c r="F62" s="18">
        <v>6907</v>
      </c>
      <c r="G62" s="18">
        <v>6166</v>
      </c>
      <c r="H62" s="18">
        <v>740</v>
      </c>
      <c r="I62" s="161">
        <f t="shared" si="0"/>
        <v>12.001297437560817</v>
      </c>
      <c r="L62" s="130"/>
      <c r="M62" s="130"/>
    </row>
    <row r="63" spans="1:13" ht="24.75" customHeight="1">
      <c r="A63" s="14"/>
      <c r="B63" s="32" t="s">
        <v>37</v>
      </c>
      <c r="C63" s="15"/>
      <c r="D63" s="15"/>
      <c r="E63" s="15"/>
      <c r="F63" s="165">
        <f>SUM(F64:F65)</f>
        <v>5857</v>
      </c>
      <c r="G63" s="165">
        <f>SUM(G64:G65)</f>
        <v>6508</v>
      </c>
      <c r="H63" s="165">
        <f>SUM(H64:H65)</f>
        <v>3282</v>
      </c>
      <c r="I63" s="161">
        <f t="shared" si="0"/>
        <v>50.43023970497848</v>
      </c>
      <c r="L63" s="130"/>
      <c r="M63" s="130"/>
    </row>
    <row r="64" spans="1:9" ht="24.75" customHeight="1">
      <c r="A64" s="14"/>
      <c r="B64" s="32"/>
      <c r="C64" s="215" t="s">
        <v>388</v>
      </c>
      <c r="D64" s="215"/>
      <c r="E64" s="215"/>
      <c r="F64" s="33">
        <v>996</v>
      </c>
      <c r="G64" s="33">
        <v>1576</v>
      </c>
      <c r="H64" s="33">
        <v>3232</v>
      </c>
      <c r="I64" s="161">
        <f t="shared" si="0"/>
        <v>205.07614213197968</v>
      </c>
    </row>
    <row r="65" spans="1:9" s="37" customFormat="1" ht="19.5" customHeight="1">
      <c r="A65" s="34"/>
      <c r="B65" s="35"/>
      <c r="C65" s="236" t="s">
        <v>274</v>
      </c>
      <c r="D65" s="236"/>
      <c r="E65" s="236"/>
      <c r="F65" s="36">
        <v>4861</v>
      </c>
      <c r="G65" s="36">
        <v>4932</v>
      </c>
      <c r="H65" s="36">
        <v>50</v>
      </c>
      <c r="I65" s="161">
        <f t="shared" si="0"/>
        <v>1.013787510137875</v>
      </c>
    </row>
    <row r="66" spans="1:9" ht="24.75" customHeight="1">
      <c r="A66" s="14"/>
      <c r="B66" s="38" t="s">
        <v>38</v>
      </c>
      <c r="C66" s="39"/>
      <c r="D66" s="40"/>
      <c r="E66" s="40"/>
      <c r="F66" s="160">
        <f>SUM(F9,F22,F37,F59,F63)</f>
        <v>242792</v>
      </c>
      <c r="G66" s="160">
        <f>SUM(G9,G22,G37,G59,G63)</f>
        <v>266971</v>
      </c>
      <c r="H66" s="160">
        <f>SUM(H9,H22,H37,H59,H63)</f>
        <v>257656</v>
      </c>
      <c r="I66" s="161">
        <f t="shared" si="0"/>
        <v>96.51085698446647</v>
      </c>
    </row>
    <row r="67" spans="2:3" s="166" customFormat="1" ht="15.75">
      <c r="B67" s="220"/>
      <c r="C67" s="220"/>
    </row>
    <row r="68" spans="2:5" s="167" customFormat="1" ht="30" customHeight="1">
      <c r="B68" s="221"/>
      <c r="C68" s="221"/>
      <c r="D68" s="181"/>
      <c r="E68" s="181"/>
    </row>
    <row r="69" spans="2:5" s="167" customFormat="1" ht="45" customHeight="1">
      <c r="B69" s="221"/>
      <c r="C69" s="221"/>
      <c r="D69" s="221"/>
      <c r="E69" s="221"/>
    </row>
    <row r="70" spans="2:5" s="167" customFormat="1" ht="30" customHeight="1">
      <c r="B70" s="221"/>
      <c r="C70" s="221"/>
      <c r="D70" s="181"/>
      <c r="E70" s="181"/>
    </row>
    <row r="71" spans="2:3" s="167" customFormat="1" ht="45" customHeight="1">
      <c r="B71" s="221"/>
      <c r="C71" s="221"/>
    </row>
    <row r="72" spans="2:5" s="167" customFormat="1" ht="15.75">
      <c r="B72" s="221"/>
      <c r="C72" s="221"/>
      <c r="D72" s="221"/>
      <c r="E72" s="221"/>
    </row>
    <row r="73" spans="2:5" s="167" customFormat="1" ht="15.75">
      <c r="B73" s="221"/>
      <c r="C73" s="221"/>
      <c r="D73" s="221"/>
      <c r="E73" s="221"/>
    </row>
    <row r="74" spans="2:5" s="167" customFormat="1" ht="15.75">
      <c r="B74" s="221"/>
      <c r="C74" s="221"/>
      <c r="D74" s="221"/>
      <c r="E74" s="221"/>
    </row>
    <row r="75" spans="2:5" s="167" customFormat="1" ht="15.75">
      <c r="B75" s="221"/>
      <c r="C75" s="221"/>
      <c r="D75" s="221"/>
      <c r="E75" s="221"/>
    </row>
    <row r="76" spans="2:5" s="167" customFormat="1" ht="15.75">
      <c r="B76" s="221"/>
      <c r="C76" s="221"/>
      <c r="D76" s="221"/>
      <c r="E76" s="221"/>
    </row>
    <row r="77" spans="2:5" s="167" customFormat="1" ht="15.75">
      <c r="B77" s="221"/>
      <c r="C77" s="221"/>
      <c r="D77" s="221"/>
      <c r="E77" s="221"/>
    </row>
    <row r="78" spans="2:5" s="167" customFormat="1" ht="15.75">
      <c r="B78" s="221"/>
      <c r="C78" s="221"/>
      <c r="D78" s="221"/>
      <c r="E78" s="221"/>
    </row>
    <row r="79" spans="2:5" s="167" customFormat="1" ht="15.75">
      <c r="B79" s="221"/>
      <c r="C79" s="221"/>
      <c r="D79" s="221"/>
      <c r="E79" s="221"/>
    </row>
    <row r="80" spans="2:5" s="167" customFormat="1" ht="15.75">
      <c r="B80" s="221"/>
      <c r="C80" s="221"/>
      <c r="D80" s="221"/>
      <c r="E80" s="221"/>
    </row>
    <row r="81" spans="2:5" s="167" customFormat="1" ht="15.75">
      <c r="B81" s="221"/>
      <c r="C81" s="221"/>
      <c r="D81" s="221"/>
      <c r="E81" s="221"/>
    </row>
    <row r="82" spans="2:5" s="167" customFormat="1" ht="15.75">
      <c r="B82" s="221"/>
      <c r="C82" s="221"/>
      <c r="D82" s="221"/>
      <c r="E82" s="221"/>
    </row>
    <row r="83" spans="2:5" s="167" customFormat="1" ht="15.75">
      <c r="B83" s="221"/>
      <c r="C83" s="221"/>
      <c r="D83" s="221"/>
      <c r="E83" s="221"/>
    </row>
    <row r="84" spans="2:5" s="167" customFormat="1" ht="15.75">
      <c r="B84" s="221"/>
      <c r="C84" s="221"/>
      <c r="D84" s="221"/>
      <c r="E84" s="221"/>
    </row>
    <row r="85" spans="2:5" s="167" customFormat="1" ht="15.75">
      <c r="B85" s="221"/>
      <c r="C85" s="221"/>
      <c r="D85" s="221"/>
      <c r="E85" s="221"/>
    </row>
    <row r="86" spans="2:5" s="167" customFormat="1" ht="15.75">
      <c r="B86" s="221"/>
      <c r="C86" s="221"/>
      <c r="D86" s="221"/>
      <c r="E86" s="221"/>
    </row>
    <row r="87" spans="2:5" s="167" customFormat="1" ht="15.75">
      <c r="B87" s="221"/>
      <c r="C87" s="221"/>
      <c r="D87" s="221"/>
      <c r="E87" s="221"/>
    </row>
    <row r="88" spans="2:5" s="167" customFormat="1" ht="15.75">
      <c r="B88" s="221"/>
      <c r="C88" s="221"/>
      <c r="D88" s="221"/>
      <c r="E88" s="221"/>
    </row>
    <row r="89" spans="2:5" s="167" customFormat="1" ht="15.75">
      <c r="B89" s="221"/>
      <c r="C89" s="221"/>
      <c r="D89" s="221"/>
      <c r="E89" s="221"/>
    </row>
    <row r="90" spans="2:5" s="167" customFormat="1" ht="15.75">
      <c r="B90" s="221"/>
      <c r="C90" s="221"/>
      <c r="D90" s="221"/>
      <c r="E90" s="221"/>
    </row>
    <row r="91" spans="2:5" s="167" customFormat="1" ht="15.75">
      <c r="B91" s="221"/>
      <c r="C91" s="221"/>
      <c r="D91" s="221"/>
      <c r="E91" s="221"/>
    </row>
    <row r="92" spans="2:5" s="167" customFormat="1" ht="15.75">
      <c r="B92" s="221"/>
      <c r="C92" s="221"/>
      <c r="D92" s="221"/>
      <c r="E92" s="221"/>
    </row>
    <row r="93" spans="2:5" s="167" customFormat="1" ht="15.75">
      <c r="B93" s="221"/>
      <c r="C93" s="221"/>
      <c r="D93" s="221"/>
      <c r="E93" s="221"/>
    </row>
    <row r="94" spans="2:5" s="167" customFormat="1" ht="15.75">
      <c r="B94" s="221"/>
      <c r="C94" s="221"/>
      <c r="D94" s="221"/>
      <c r="E94" s="221"/>
    </row>
    <row r="95" spans="2:5" s="167" customFormat="1" ht="15.75">
      <c r="B95" s="221"/>
      <c r="C95" s="221"/>
      <c r="D95" s="221"/>
      <c r="E95" s="221"/>
    </row>
    <row r="96" spans="2:5" s="167" customFormat="1" ht="15.75">
      <c r="B96" s="221"/>
      <c r="C96" s="221"/>
      <c r="D96" s="221"/>
      <c r="E96" s="221"/>
    </row>
    <row r="97" spans="2:5" s="167" customFormat="1" ht="15.75">
      <c r="B97" s="221"/>
      <c r="C97" s="221"/>
      <c r="D97" s="221"/>
      <c r="E97" s="221"/>
    </row>
    <row r="98" spans="2:5" s="167" customFormat="1" ht="15.75">
      <c r="B98" s="221"/>
      <c r="C98" s="221"/>
      <c r="D98" s="221"/>
      <c r="E98" s="221"/>
    </row>
    <row r="99" spans="2:5" s="167" customFormat="1" ht="15.75">
      <c r="B99" s="221"/>
      <c r="C99" s="221"/>
      <c r="D99" s="221"/>
      <c r="E99" s="221"/>
    </row>
    <row r="100" spans="2:5" s="167" customFormat="1" ht="15.75">
      <c r="B100" s="221"/>
      <c r="C100" s="221"/>
      <c r="D100" s="221"/>
      <c r="E100" s="221"/>
    </row>
    <row r="101" spans="2:5" s="167" customFormat="1" ht="15.75">
      <c r="B101" s="221"/>
      <c r="C101" s="221"/>
      <c r="D101" s="221"/>
      <c r="E101" s="221"/>
    </row>
    <row r="102" spans="2:5" s="167" customFormat="1" ht="15.75">
      <c r="B102" s="221"/>
      <c r="C102" s="221"/>
      <c r="D102" s="221"/>
      <c r="E102" s="221"/>
    </row>
    <row r="103" spans="2:5" s="167" customFormat="1" ht="15.75">
      <c r="B103" s="221"/>
      <c r="C103" s="221"/>
      <c r="D103" s="221"/>
      <c r="E103" s="221"/>
    </row>
    <row r="104" spans="2:5" s="167" customFormat="1" ht="15.75">
      <c r="B104" s="221"/>
      <c r="C104" s="221"/>
      <c r="D104" s="221"/>
      <c r="E104" s="221"/>
    </row>
    <row r="105" spans="2:5" s="167" customFormat="1" ht="15.75">
      <c r="B105" s="221"/>
      <c r="C105" s="221"/>
      <c r="D105" s="221"/>
      <c r="E105" s="221"/>
    </row>
    <row r="106" spans="2:5" s="167" customFormat="1" ht="15.75">
      <c r="B106" s="221"/>
      <c r="C106" s="221"/>
      <c r="D106" s="221"/>
      <c r="E106" s="221"/>
    </row>
    <row r="107" spans="2:5" s="167" customFormat="1" ht="15.75">
      <c r="B107" s="221"/>
      <c r="C107" s="221"/>
      <c r="D107" s="221"/>
      <c r="E107" s="221"/>
    </row>
    <row r="108" spans="2:5" s="167" customFormat="1" ht="15.75">
      <c r="B108" s="221"/>
      <c r="C108" s="221"/>
      <c r="D108" s="221"/>
      <c r="E108" s="221"/>
    </row>
    <row r="109" spans="2:5" s="167" customFormat="1" ht="15.75">
      <c r="B109" s="221"/>
      <c r="C109" s="221"/>
      <c r="D109" s="221"/>
      <c r="E109" s="221"/>
    </row>
    <row r="110" spans="2:5" s="167" customFormat="1" ht="15.75">
      <c r="B110" s="221"/>
      <c r="C110" s="221"/>
      <c r="D110" s="221"/>
      <c r="E110" s="221"/>
    </row>
    <row r="111" spans="2:5" s="167" customFormat="1" ht="15.75">
      <c r="B111" s="221"/>
      <c r="C111" s="221"/>
      <c r="D111" s="221"/>
      <c r="E111" s="221"/>
    </row>
    <row r="112" spans="2:5" s="167" customFormat="1" ht="15.75">
      <c r="B112" s="221"/>
      <c r="C112" s="221"/>
      <c r="D112" s="221"/>
      <c r="E112" s="221"/>
    </row>
    <row r="113" spans="2:5" s="167" customFormat="1" ht="15.75">
      <c r="B113" s="221"/>
      <c r="C113" s="221"/>
      <c r="D113" s="221"/>
      <c r="E113" s="221"/>
    </row>
    <row r="114" spans="2:5" s="167" customFormat="1" ht="15.75">
      <c r="B114" s="221"/>
      <c r="C114" s="221"/>
      <c r="D114" s="221"/>
      <c r="E114" s="221"/>
    </row>
    <row r="115" spans="2:5" s="167" customFormat="1" ht="15.75">
      <c r="B115" s="221"/>
      <c r="C115" s="221"/>
      <c r="D115" s="221"/>
      <c r="E115" s="221"/>
    </row>
    <row r="116" spans="2:5" s="167" customFormat="1" ht="15.75">
      <c r="B116" s="221"/>
      <c r="C116" s="221"/>
      <c r="D116" s="221"/>
      <c r="E116" s="221"/>
    </row>
    <row r="117" spans="2:5" s="167" customFormat="1" ht="15.75">
      <c r="B117" s="221"/>
      <c r="C117" s="221"/>
      <c r="D117" s="221"/>
      <c r="E117" s="221"/>
    </row>
    <row r="118" spans="2:5" s="167" customFormat="1" ht="15.75">
      <c r="B118" s="221"/>
      <c r="C118" s="221"/>
      <c r="D118" s="221"/>
      <c r="E118" s="221"/>
    </row>
    <row r="119" spans="2:5" s="167" customFormat="1" ht="15.75">
      <c r="B119" s="221"/>
      <c r="C119" s="221"/>
      <c r="D119" s="221"/>
      <c r="E119" s="221"/>
    </row>
    <row r="120" spans="2:5" s="167" customFormat="1" ht="15.75">
      <c r="B120" s="221"/>
      <c r="C120" s="221"/>
      <c r="D120" s="221"/>
      <c r="E120" s="221"/>
    </row>
    <row r="121" spans="2:5" s="167" customFormat="1" ht="15.75">
      <c r="B121" s="221"/>
      <c r="C121" s="221"/>
      <c r="D121" s="221"/>
      <c r="E121" s="221"/>
    </row>
    <row r="122" spans="2:5" s="167" customFormat="1" ht="15.75">
      <c r="B122" s="221"/>
      <c r="C122" s="221"/>
      <c r="D122" s="221"/>
      <c r="E122" s="221"/>
    </row>
    <row r="123" spans="2:5" s="167" customFormat="1" ht="15.75">
      <c r="B123" s="221"/>
      <c r="C123" s="221"/>
      <c r="D123" s="221"/>
      <c r="E123" s="221"/>
    </row>
    <row r="124" spans="2:5" s="167" customFormat="1" ht="15.75">
      <c r="B124" s="221"/>
      <c r="C124" s="221"/>
      <c r="D124" s="221"/>
      <c r="E124" s="221"/>
    </row>
    <row r="125" spans="2:5" s="167" customFormat="1" ht="15.75">
      <c r="B125" s="221"/>
      <c r="C125" s="221"/>
      <c r="D125" s="221"/>
      <c r="E125" s="221"/>
    </row>
    <row r="126" spans="2:5" s="167" customFormat="1" ht="15.75">
      <c r="B126" s="221"/>
      <c r="C126" s="221"/>
      <c r="D126" s="221"/>
      <c r="E126" s="221"/>
    </row>
    <row r="127" spans="2:5" s="167" customFormat="1" ht="15.75">
      <c r="B127" s="221"/>
      <c r="C127" s="221"/>
      <c r="D127" s="221"/>
      <c r="E127" s="221"/>
    </row>
    <row r="128" spans="2:5" s="167" customFormat="1" ht="15.75">
      <c r="B128" s="221"/>
      <c r="C128" s="221"/>
      <c r="D128" s="221"/>
      <c r="E128" s="221"/>
    </row>
    <row r="129" spans="2:5" s="167" customFormat="1" ht="15.75">
      <c r="B129" s="221"/>
      <c r="C129" s="221"/>
      <c r="D129" s="221"/>
      <c r="E129" s="221"/>
    </row>
    <row r="130" spans="2:5" s="167" customFormat="1" ht="15.75">
      <c r="B130" s="221"/>
      <c r="C130" s="221"/>
      <c r="D130" s="221"/>
      <c r="E130" s="221"/>
    </row>
    <row r="131" spans="2:5" s="167" customFormat="1" ht="15.75">
      <c r="B131" s="221"/>
      <c r="C131" s="221"/>
      <c r="D131" s="221"/>
      <c r="E131" s="221"/>
    </row>
    <row r="132" spans="2:5" s="167" customFormat="1" ht="15.75">
      <c r="B132" s="221"/>
      <c r="C132" s="221"/>
      <c r="D132" s="221"/>
      <c r="E132" s="221"/>
    </row>
    <row r="133" spans="2:5" s="167" customFormat="1" ht="15.75">
      <c r="B133" s="221"/>
      <c r="C133" s="221"/>
      <c r="D133" s="221"/>
      <c r="E133" s="221"/>
    </row>
    <row r="134" spans="2:5" s="167" customFormat="1" ht="15.75">
      <c r="B134" s="221"/>
      <c r="C134" s="221"/>
      <c r="D134" s="221"/>
      <c r="E134" s="221"/>
    </row>
    <row r="135" spans="2:5" s="167" customFormat="1" ht="15.75">
      <c r="B135" s="221"/>
      <c r="C135" s="221"/>
      <c r="D135" s="221"/>
      <c r="E135" s="221"/>
    </row>
    <row r="136" spans="2:5" s="167" customFormat="1" ht="15.75">
      <c r="B136" s="221"/>
      <c r="C136" s="221"/>
      <c r="D136" s="221"/>
      <c r="E136" s="221"/>
    </row>
    <row r="137" spans="2:5" s="167" customFormat="1" ht="15.75">
      <c r="B137" s="221"/>
      <c r="C137" s="221"/>
      <c r="D137" s="221"/>
      <c r="E137" s="221"/>
    </row>
    <row r="138" spans="2:5" s="167" customFormat="1" ht="15.75">
      <c r="B138" s="221"/>
      <c r="C138" s="221"/>
      <c r="D138" s="221"/>
      <c r="E138" s="221"/>
    </row>
    <row r="139" spans="2:5" s="167" customFormat="1" ht="15.75">
      <c r="B139" s="221"/>
      <c r="C139" s="221"/>
      <c r="D139" s="221"/>
      <c r="E139" s="221"/>
    </row>
    <row r="140" spans="2:5" s="167" customFormat="1" ht="15.75">
      <c r="B140" s="221"/>
      <c r="C140" s="221"/>
      <c r="D140" s="221"/>
      <c r="E140" s="221"/>
    </row>
    <row r="141" spans="2:5" s="167" customFormat="1" ht="15.75">
      <c r="B141" s="221"/>
      <c r="C141" s="221"/>
      <c r="D141" s="221"/>
      <c r="E141" s="221"/>
    </row>
    <row r="142" spans="2:5" s="167" customFormat="1" ht="15.75">
      <c r="B142" s="221"/>
      <c r="C142" s="221"/>
      <c r="D142" s="221"/>
      <c r="E142" s="221"/>
    </row>
    <row r="143" spans="2:5" s="167" customFormat="1" ht="15.75">
      <c r="B143" s="221"/>
      <c r="C143" s="221"/>
      <c r="D143" s="221"/>
      <c r="E143" s="221"/>
    </row>
    <row r="144" spans="2:5" s="167" customFormat="1" ht="15.75">
      <c r="B144" s="221"/>
      <c r="C144" s="221"/>
      <c r="D144" s="221"/>
      <c r="E144" s="221"/>
    </row>
    <row r="145" spans="2:5" s="167" customFormat="1" ht="15.75">
      <c r="B145" s="221"/>
      <c r="C145" s="221"/>
      <c r="D145" s="221"/>
      <c r="E145" s="221"/>
    </row>
    <row r="146" spans="2:5" s="167" customFormat="1" ht="15.75">
      <c r="B146" s="221"/>
      <c r="C146" s="221"/>
      <c r="D146" s="221"/>
      <c r="E146" s="221"/>
    </row>
    <row r="147" spans="2:5" s="167" customFormat="1" ht="15.75">
      <c r="B147" s="221"/>
      <c r="C147" s="221"/>
      <c r="D147" s="221"/>
      <c r="E147" s="221"/>
    </row>
    <row r="148" spans="2:5" s="167" customFormat="1" ht="15.75">
      <c r="B148" s="221"/>
      <c r="C148" s="221"/>
      <c r="D148" s="221"/>
      <c r="E148" s="221"/>
    </row>
    <row r="149" spans="2:5" s="167" customFormat="1" ht="15.75">
      <c r="B149" s="221"/>
      <c r="C149" s="221"/>
      <c r="D149" s="221"/>
      <c r="E149" s="221"/>
    </row>
    <row r="150" spans="2:5" s="167" customFormat="1" ht="15.75">
      <c r="B150" s="221"/>
      <c r="C150" s="221"/>
      <c r="D150" s="221"/>
      <c r="E150" s="221"/>
    </row>
    <row r="151" spans="2:5" s="167" customFormat="1" ht="15.75">
      <c r="B151" s="221"/>
      <c r="C151" s="221"/>
      <c r="D151" s="221"/>
      <c r="E151" s="221"/>
    </row>
    <row r="152" spans="2:5" s="167" customFormat="1" ht="15.75">
      <c r="B152" s="221"/>
      <c r="C152" s="221"/>
      <c r="D152" s="221"/>
      <c r="E152" s="221"/>
    </row>
    <row r="153" spans="2:5" s="167" customFormat="1" ht="15.75">
      <c r="B153" s="221"/>
      <c r="C153" s="221"/>
      <c r="D153" s="221"/>
      <c r="E153" s="221"/>
    </row>
    <row r="154" spans="2:5" s="167" customFormat="1" ht="15.75">
      <c r="B154" s="221"/>
      <c r="C154" s="221"/>
      <c r="D154" s="221"/>
      <c r="E154" s="221"/>
    </row>
    <row r="155" spans="2:5" s="167" customFormat="1" ht="15.75">
      <c r="B155" s="221"/>
      <c r="C155" s="221"/>
      <c r="D155" s="221"/>
      <c r="E155" s="221"/>
    </row>
    <row r="156" spans="2:5" s="167" customFormat="1" ht="15.75">
      <c r="B156" s="221"/>
      <c r="C156" s="221"/>
      <c r="D156" s="221"/>
      <c r="E156" s="221"/>
    </row>
    <row r="157" spans="2:5" s="167" customFormat="1" ht="15.75">
      <c r="B157" s="221"/>
      <c r="C157" s="221"/>
      <c r="D157" s="221"/>
      <c r="E157" s="221"/>
    </row>
    <row r="158" spans="2:5" s="167" customFormat="1" ht="15.75">
      <c r="B158" s="221"/>
      <c r="C158" s="221"/>
      <c r="D158" s="221"/>
      <c r="E158" s="221"/>
    </row>
    <row r="159" spans="2:5" s="167" customFormat="1" ht="15.75">
      <c r="B159" s="221"/>
      <c r="C159" s="221"/>
      <c r="D159" s="221"/>
      <c r="E159" s="221"/>
    </row>
    <row r="160" spans="2:5" s="167" customFormat="1" ht="15.75">
      <c r="B160" s="221"/>
      <c r="C160" s="221"/>
      <c r="D160" s="221"/>
      <c r="E160" s="221"/>
    </row>
    <row r="161" spans="2:5" s="167" customFormat="1" ht="15.75">
      <c r="B161" s="221"/>
      <c r="C161" s="221"/>
      <c r="D161" s="221"/>
      <c r="E161" s="221"/>
    </row>
    <row r="162" spans="2:5" s="167" customFormat="1" ht="15.75">
      <c r="B162" s="221"/>
      <c r="C162" s="221"/>
      <c r="D162" s="221"/>
      <c r="E162" s="221"/>
    </row>
    <row r="163" spans="2:5" s="167" customFormat="1" ht="15.75">
      <c r="B163" s="221"/>
      <c r="C163" s="221"/>
      <c r="D163" s="221"/>
      <c r="E163" s="221"/>
    </row>
    <row r="164" spans="2:5" s="167" customFormat="1" ht="15.75">
      <c r="B164" s="221"/>
      <c r="C164" s="221"/>
      <c r="D164" s="221"/>
      <c r="E164" s="221"/>
    </row>
    <row r="165" spans="2:5" s="167" customFormat="1" ht="15.75">
      <c r="B165" s="221"/>
      <c r="C165" s="221"/>
      <c r="D165" s="221"/>
      <c r="E165" s="221"/>
    </row>
    <row r="166" spans="2:5" s="167" customFormat="1" ht="15.75">
      <c r="B166" s="221"/>
      <c r="C166" s="221"/>
      <c r="D166" s="221"/>
      <c r="E166" s="221"/>
    </row>
    <row r="167" spans="2:5" s="167" customFormat="1" ht="15.75">
      <c r="B167" s="221"/>
      <c r="C167" s="221"/>
      <c r="D167" s="221"/>
      <c r="E167" s="221"/>
    </row>
    <row r="168" spans="2:5" s="167" customFormat="1" ht="15.75">
      <c r="B168" s="221"/>
      <c r="C168" s="221"/>
      <c r="D168" s="221"/>
      <c r="E168" s="221"/>
    </row>
    <row r="169" spans="2:5" s="167" customFormat="1" ht="15.75">
      <c r="B169" s="221"/>
      <c r="C169" s="221"/>
      <c r="D169" s="221"/>
      <c r="E169" s="221"/>
    </row>
    <row r="170" spans="2:5" s="167" customFormat="1" ht="15.75">
      <c r="B170" s="221"/>
      <c r="C170" s="221"/>
      <c r="D170" s="221"/>
      <c r="E170" s="221"/>
    </row>
    <row r="171" spans="2:5" s="167" customFormat="1" ht="15.75">
      <c r="B171" s="221"/>
      <c r="C171" s="221"/>
      <c r="D171" s="221"/>
      <c r="E171" s="221"/>
    </row>
    <row r="172" spans="2:5" s="167" customFormat="1" ht="15.75">
      <c r="B172" s="221"/>
      <c r="C172" s="221"/>
      <c r="D172" s="221"/>
      <c r="E172" s="221"/>
    </row>
    <row r="173" spans="2:5" s="167" customFormat="1" ht="15.75">
      <c r="B173" s="221"/>
      <c r="C173" s="221"/>
      <c r="D173" s="221"/>
      <c r="E173" s="221"/>
    </row>
    <row r="174" spans="2:5" s="167" customFormat="1" ht="15.75">
      <c r="B174" s="221"/>
      <c r="C174" s="221"/>
      <c r="D174" s="221"/>
      <c r="E174" s="221"/>
    </row>
    <row r="175" spans="2:5" s="167" customFormat="1" ht="15.75">
      <c r="B175" s="221"/>
      <c r="C175" s="221"/>
      <c r="D175" s="221"/>
      <c r="E175" s="221"/>
    </row>
    <row r="176" spans="2:5" s="167" customFormat="1" ht="15.75">
      <c r="B176" s="221"/>
      <c r="C176" s="221"/>
      <c r="D176" s="221"/>
      <c r="E176" s="221"/>
    </row>
    <row r="177" spans="2:5" s="167" customFormat="1" ht="15.75">
      <c r="B177" s="221"/>
      <c r="C177" s="221"/>
      <c r="D177" s="221"/>
      <c r="E177" s="221"/>
    </row>
    <row r="178" spans="2:5" s="167" customFormat="1" ht="15.75">
      <c r="B178" s="221"/>
      <c r="C178" s="221"/>
      <c r="D178" s="221"/>
      <c r="E178" s="221"/>
    </row>
    <row r="179" spans="2:5" s="167" customFormat="1" ht="15.75">
      <c r="B179" s="221"/>
      <c r="C179" s="221"/>
      <c r="D179" s="221"/>
      <c r="E179" s="221"/>
    </row>
    <row r="180" spans="2:5" s="167" customFormat="1" ht="15.75">
      <c r="B180" s="221"/>
      <c r="C180" s="221"/>
      <c r="D180" s="221"/>
      <c r="E180" s="221"/>
    </row>
    <row r="181" spans="2:5" s="167" customFormat="1" ht="15.75">
      <c r="B181" s="221"/>
      <c r="C181" s="221"/>
      <c r="D181" s="221"/>
      <c r="E181" s="221"/>
    </row>
    <row r="182" spans="2:5" s="167" customFormat="1" ht="15.75">
      <c r="B182" s="221"/>
      <c r="C182" s="221"/>
      <c r="D182" s="221"/>
      <c r="E182" s="221"/>
    </row>
    <row r="183" spans="2:5" s="167" customFormat="1" ht="15.75">
      <c r="B183" s="221"/>
      <c r="C183" s="221"/>
      <c r="D183" s="221"/>
      <c r="E183" s="221"/>
    </row>
    <row r="184" spans="2:5" s="167" customFormat="1" ht="15.75">
      <c r="B184" s="221"/>
      <c r="C184" s="221"/>
      <c r="D184" s="221"/>
      <c r="E184" s="221"/>
    </row>
    <row r="185" spans="2:5" s="167" customFormat="1" ht="15.75">
      <c r="B185" s="221"/>
      <c r="C185" s="221"/>
      <c r="D185" s="221"/>
      <c r="E185" s="221"/>
    </row>
    <row r="186" spans="2:5" s="167" customFormat="1" ht="15.75">
      <c r="B186" s="221"/>
      <c r="C186" s="221"/>
      <c r="D186" s="221"/>
      <c r="E186" s="221"/>
    </row>
    <row r="187" spans="2:5" s="167" customFormat="1" ht="15.75">
      <c r="B187" s="221"/>
      <c r="C187" s="221"/>
      <c r="D187" s="221"/>
      <c r="E187" s="221"/>
    </row>
    <row r="188" spans="2:5" s="167" customFormat="1" ht="15.75">
      <c r="B188" s="221"/>
      <c r="C188" s="221"/>
      <c r="D188" s="221"/>
      <c r="E188" s="221"/>
    </row>
    <row r="189" spans="2:5" s="167" customFormat="1" ht="15.75">
      <c r="B189" s="221"/>
      <c r="C189" s="221"/>
      <c r="D189" s="221"/>
      <c r="E189" s="221"/>
    </row>
    <row r="190" spans="2:5" s="167" customFormat="1" ht="15.75">
      <c r="B190" s="221"/>
      <c r="C190" s="221"/>
      <c r="D190" s="221"/>
      <c r="E190" s="221"/>
    </row>
    <row r="191" spans="2:5" s="167" customFormat="1" ht="15.75">
      <c r="B191" s="221"/>
      <c r="C191" s="221"/>
      <c r="D191" s="221"/>
      <c r="E191" s="221"/>
    </row>
    <row r="192" spans="2:5" s="167" customFormat="1" ht="15.75">
      <c r="B192" s="221"/>
      <c r="C192" s="221"/>
      <c r="D192" s="221"/>
      <c r="E192" s="221"/>
    </row>
    <row r="193" spans="2:5" s="167" customFormat="1" ht="15.75">
      <c r="B193" s="221"/>
      <c r="C193" s="221"/>
      <c r="D193" s="221"/>
      <c r="E193" s="221"/>
    </row>
    <row r="194" spans="2:5" s="167" customFormat="1" ht="15.75">
      <c r="B194" s="221"/>
      <c r="C194" s="221"/>
      <c r="D194" s="221"/>
      <c r="E194" s="221"/>
    </row>
  </sheetData>
  <sheetProtection selectLockedCells="1" selectUnlockedCells="1"/>
  <mergeCells count="17">
    <mergeCell ref="C65:E65"/>
    <mergeCell ref="A8:D8"/>
    <mergeCell ref="C23:D23"/>
    <mergeCell ref="C64:E64"/>
    <mergeCell ref="C18:E18"/>
    <mergeCell ref="C36:E36"/>
    <mergeCell ref="C19:E19"/>
    <mergeCell ref="C21:E21"/>
    <mergeCell ref="C20:E20"/>
    <mergeCell ref="H6:H7"/>
    <mergeCell ref="I6:I7"/>
    <mergeCell ref="A1:F1"/>
    <mergeCell ref="A6:E7"/>
    <mergeCell ref="A2:F2"/>
    <mergeCell ref="A3:F3"/>
    <mergeCell ref="A4:F4"/>
    <mergeCell ref="F6:G6"/>
  </mergeCells>
  <printOptions headings="1" horizontalCentered="1"/>
  <pageMargins left="0.1701388888888889" right="0.39375" top="0.27569444444444446" bottom="0.5118055555555555" header="0.5118055555555555" footer="0.5118055555555555"/>
  <pageSetup horizontalDpi="600" verticalDpi="600" orientation="portrait" paperSize="9" scale="63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="60" workbookViewId="0" topLeftCell="A1">
      <selection activeCell="J34" sqref="J34:L46"/>
    </sheetView>
  </sheetViews>
  <sheetFormatPr defaultColWidth="9.140625" defaultRowHeight="12.75"/>
  <cols>
    <col min="1" max="1" width="4.140625" style="130" customWidth="1"/>
    <col min="2" max="5" width="9.140625" style="99" customWidth="1"/>
    <col min="6" max="6" width="7.8515625" style="99" customWidth="1"/>
    <col min="7" max="7" width="5.140625" style="99" customWidth="1"/>
    <col min="8" max="8" width="1.57421875" style="99" customWidth="1"/>
    <col min="9" max="9" width="7.140625" style="99" customWidth="1"/>
    <col min="10" max="10" width="8.7109375" style="99" customWidth="1"/>
    <col min="11" max="11" width="8.57421875" style="99" customWidth="1"/>
    <col min="12" max="12" width="7.00390625" style="99" customWidth="1"/>
    <col min="13" max="16384" width="9.140625" style="99" customWidth="1"/>
  </cols>
  <sheetData>
    <row r="1" spans="5:10" ht="15.75">
      <c r="E1" s="394" t="s">
        <v>698</v>
      </c>
      <c r="F1" s="394"/>
      <c r="G1" s="394"/>
      <c r="H1" s="394"/>
      <c r="I1" s="394"/>
      <c r="J1" s="394"/>
    </row>
    <row r="2" spans="2:12" ht="12.75">
      <c r="B2" s="99" t="s">
        <v>485</v>
      </c>
      <c r="C2" s="201"/>
      <c r="D2" s="201"/>
      <c r="E2" s="201"/>
      <c r="F2" s="201"/>
      <c r="G2" s="201"/>
      <c r="H2" s="201"/>
      <c r="I2" s="130"/>
      <c r="J2" s="130"/>
      <c r="K2" s="130"/>
      <c r="L2" s="130"/>
    </row>
    <row r="3" spans="2:12" ht="13.5" thickBot="1">
      <c r="B3" s="99" t="s">
        <v>491</v>
      </c>
      <c r="C3" s="201"/>
      <c r="D3" s="201"/>
      <c r="E3" s="201"/>
      <c r="F3" s="201"/>
      <c r="G3" s="201"/>
      <c r="H3" s="201"/>
      <c r="I3" s="130"/>
      <c r="J3" s="130"/>
      <c r="K3" s="130"/>
      <c r="L3" s="130"/>
    </row>
    <row r="4" spans="3:12" ht="29.25" customHeight="1">
      <c r="C4" s="201"/>
      <c r="D4" s="201"/>
      <c r="E4" s="201"/>
      <c r="F4" s="201"/>
      <c r="G4" s="201"/>
      <c r="H4" s="201"/>
      <c r="I4" s="323" t="s">
        <v>418</v>
      </c>
      <c r="J4" s="324"/>
      <c r="K4" s="316" t="s">
        <v>510</v>
      </c>
      <c r="L4" s="318" t="s">
        <v>420</v>
      </c>
    </row>
    <row r="5" spans="3:12" ht="31.5" customHeight="1">
      <c r="C5" s="201"/>
      <c r="D5" s="201"/>
      <c r="E5" s="201"/>
      <c r="F5" s="201"/>
      <c r="G5" s="201"/>
      <c r="H5" s="201"/>
      <c r="I5" s="131" t="s">
        <v>421</v>
      </c>
      <c r="J5" s="131" t="s">
        <v>422</v>
      </c>
      <c r="K5" s="317"/>
      <c r="L5" s="319"/>
    </row>
    <row r="6" spans="1:12" s="199" customFormat="1" ht="12.75">
      <c r="A6" s="105" t="s">
        <v>136</v>
      </c>
      <c r="B6" s="105" t="s">
        <v>137</v>
      </c>
      <c r="C6" s="105"/>
      <c r="D6" s="105"/>
      <c r="E6" s="105"/>
      <c r="F6" s="105"/>
      <c r="G6" s="105"/>
      <c r="I6" s="105"/>
      <c r="J6" s="105"/>
      <c r="K6" s="105"/>
      <c r="L6" s="105"/>
    </row>
    <row r="7" spans="2:12" ht="12.75">
      <c r="B7" s="130"/>
      <c r="C7" s="130"/>
      <c r="D7" s="130"/>
      <c r="E7" s="130"/>
      <c r="F7" s="130"/>
      <c r="G7" s="130"/>
      <c r="H7" s="201"/>
      <c r="I7" s="168"/>
      <c r="J7" s="130"/>
      <c r="K7" s="130"/>
      <c r="L7" s="130"/>
    </row>
    <row r="8" spans="1:12" s="199" customFormat="1" ht="12.75">
      <c r="A8" s="202" t="s">
        <v>138</v>
      </c>
      <c r="B8" s="105" t="s">
        <v>425</v>
      </c>
      <c r="C8" s="105"/>
      <c r="D8" s="105"/>
      <c r="E8" s="105"/>
      <c r="F8" s="105"/>
      <c r="G8" s="105"/>
      <c r="I8" s="105"/>
      <c r="J8" s="105"/>
      <c r="K8" s="105"/>
      <c r="L8" s="105"/>
    </row>
    <row r="9" spans="1:12" ht="12.75">
      <c r="A9" s="203" t="s">
        <v>426</v>
      </c>
      <c r="B9" s="130" t="s">
        <v>427</v>
      </c>
      <c r="C9" s="130"/>
      <c r="D9" s="130"/>
      <c r="E9" s="130"/>
      <c r="F9" s="130"/>
      <c r="G9" s="130"/>
      <c r="H9" s="201"/>
      <c r="I9" s="130">
        <v>0</v>
      </c>
      <c r="J9" s="130">
        <v>1679</v>
      </c>
      <c r="K9" s="130">
        <v>2341</v>
      </c>
      <c r="L9" s="132">
        <f>K9/J9*100</f>
        <v>139.42823108993448</v>
      </c>
    </row>
    <row r="10" spans="1:12" ht="12.75">
      <c r="A10" s="203" t="s">
        <v>139</v>
      </c>
      <c r="B10" s="130" t="s">
        <v>428</v>
      </c>
      <c r="C10" s="130"/>
      <c r="D10" s="130"/>
      <c r="E10" s="130"/>
      <c r="F10" s="130"/>
      <c r="G10" s="130"/>
      <c r="H10" s="201"/>
      <c r="I10" s="130">
        <v>0</v>
      </c>
      <c r="J10" s="130">
        <v>0</v>
      </c>
      <c r="K10" s="130">
        <v>1611</v>
      </c>
      <c r="L10" s="132">
        <v>0</v>
      </c>
    </row>
    <row r="11" spans="1:12" ht="12.75">
      <c r="A11" s="203" t="s">
        <v>140</v>
      </c>
      <c r="B11" s="203" t="s">
        <v>141</v>
      </c>
      <c r="C11" s="203"/>
      <c r="D11" s="203"/>
      <c r="E11" s="203"/>
      <c r="F11" s="203"/>
      <c r="G11" s="203"/>
      <c r="H11" s="204"/>
      <c r="I11" s="130">
        <f>SUM(I9:I10)</f>
        <v>0</v>
      </c>
      <c r="J11" s="130">
        <f>SUM(J9:J10)</f>
        <v>1679</v>
      </c>
      <c r="K11" s="130">
        <f>SUM(K9:K10)</f>
        <v>3952</v>
      </c>
      <c r="L11" s="132">
        <f aca="true" t="shared" si="0" ref="L11:L80">K11/J11*100</f>
        <v>235.37820131030375</v>
      </c>
    </row>
    <row r="12" spans="1:12" ht="12.75">
      <c r="A12" s="203"/>
      <c r="B12" s="130"/>
      <c r="C12" s="130"/>
      <c r="D12" s="130"/>
      <c r="E12" s="130"/>
      <c r="F12" s="130"/>
      <c r="G12" s="130"/>
      <c r="H12" s="201"/>
      <c r="I12" s="130"/>
      <c r="J12" s="130"/>
      <c r="K12" s="130"/>
      <c r="L12" s="132"/>
    </row>
    <row r="13" spans="1:12" s="199" customFormat="1" ht="12.75">
      <c r="A13" s="202" t="s">
        <v>142</v>
      </c>
      <c r="B13" s="105" t="s">
        <v>366</v>
      </c>
      <c r="C13" s="105"/>
      <c r="D13" s="105"/>
      <c r="E13" s="105"/>
      <c r="F13" s="105"/>
      <c r="G13" s="105"/>
      <c r="I13" s="105"/>
      <c r="J13" s="105"/>
      <c r="K13" s="105"/>
      <c r="L13" s="132"/>
    </row>
    <row r="14" spans="1:12" ht="12.75">
      <c r="A14" s="203" t="s">
        <v>143</v>
      </c>
      <c r="B14" s="130" t="s">
        <v>367</v>
      </c>
      <c r="C14" s="130"/>
      <c r="D14" s="130"/>
      <c r="E14" s="130"/>
      <c r="F14" s="130"/>
      <c r="G14" s="130"/>
      <c r="H14" s="201"/>
      <c r="I14" s="130">
        <v>2000</v>
      </c>
      <c r="J14" s="130">
        <v>2000</v>
      </c>
      <c r="K14" s="130">
        <v>324</v>
      </c>
      <c r="L14" s="132">
        <f t="shared" si="0"/>
        <v>16.2</v>
      </c>
    </row>
    <row r="15" spans="1:12" ht="12.75">
      <c r="A15" s="203" t="s">
        <v>144</v>
      </c>
      <c r="B15" s="130" t="s">
        <v>368</v>
      </c>
      <c r="C15" s="130"/>
      <c r="D15" s="130"/>
      <c r="E15" s="130"/>
      <c r="F15" s="130"/>
      <c r="G15" s="130"/>
      <c r="H15" s="201"/>
      <c r="I15" s="130">
        <v>540</v>
      </c>
      <c r="J15" s="130">
        <v>540</v>
      </c>
      <c r="K15" s="130">
        <v>88</v>
      </c>
      <c r="L15" s="132">
        <f t="shared" si="0"/>
        <v>16.296296296296298</v>
      </c>
    </row>
    <row r="16" spans="1:12" ht="12.75">
      <c r="A16" s="203" t="s">
        <v>369</v>
      </c>
      <c r="B16" s="130" t="s">
        <v>141</v>
      </c>
      <c r="C16" s="130"/>
      <c r="D16" s="130"/>
      <c r="E16" s="130"/>
      <c r="F16" s="130"/>
      <c r="G16" s="130"/>
      <c r="H16" s="201"/>
      <c r="I16" s="130">
        <f>SUM(I14:I15)</f>
        <v>2540</v>
      </c>
      <c r="J16" s="130">
        <f>SUM(J14:J15)</f>
        <v>2540</v>
      </c>
      <c r="K16" s="130">
        <f>SUM(K14:K15)</f>
        <v>412</v>
      </c>
      <c r="L16" s="132">
        <f t="shared" si="0"/>
        <v>16.22047244094488</v>
      </c>
    </row>
    <row r="17" spans="1:12" ht="12.75">
      <c r="A17" s="203"/>
      <c r="B17" s="130"/>
      <c r="C17" s="130"/>
      <c r="D17" s="130"/>
      <c r="E17" s="130"/>
      <c r="F17" s="130"/>
      <c r="G17" s="130"/>
      <c r="H17" s="201"/>
      <c r="I17" s="130"/>
      <c r="J17" s="130"/>
      <c r="K17" s="130"/>
      <c r="L17" s="132"/>
    </row>
    <row r="18" spans="1:12" s="199" customFormat="1" ht="12.75">
      <c r="A18" s="202" t="s">
        <v>145</v>
      </c>
      <c r="B18" s="105" t="s">
        <v>254</v>
      </c>
      <c r="C18" s="105"/>
      <c r="D18" s="105"/>
      <c r="E18" s="105"/>
      <c r="F18" s="105"/>
      <c r="G18" s="105"/>
      <c r="I18" s="105"/>
      <c r="J18" s="105"/>
      <c r="K18" s="105"/>
      <c r="L18" s="132"/>
    </row>
    <row r="19" spans="1:12" ht="12.75">
      <c r="A19" s="203" t="s">
        <v>146</v>
      </c>
      <c r="B19" s="130" t="s">
        <v>147</v>
      </c>
      <c r="C19" s="130"/>
      <c r="D19" s="130"/>
      <c r="E19" s="130"/>
      <c r="F19" s="130"/>
      <c r="G19" s="130"/>
      <c r="H19" s="201"/>
      <c r="I19" s="130">
        <v>0</v>
      </c>
      <c r="J19" s="130">
        <v>330</v>
      </c>
      <c r="K19" s="130">
        <v>843</v>
      </c>
      <c r="L19" s="132">
        <f t="shared" si="0"/>
        <v>255.45454545454547</v>
      </c>
    </row>
    <row r="20" spans="1:12" ht="12.75">
      <c r="A20" s="203" t="s">
        <v>148</v>
      </c>
      <c r="B20" s="130" t="s">
        <v>361</v>
      </c>
      <c r="C20" s="130"/>
      <c r="D20" s="130"/>
      <c r="E20" s="130"/>
      <c r="F20" s="130"/>
      <c r="G20" s="130"/>
      <c r="H20" s="201"/>
      <c r="I20" s="130">
        <v>100</v>
      </c>
      <c r="J20" s="130">
        <v>75</v>
      </c>
      <c r="K20" s="130">
        <v>50</v>
      </c>
      <c r="L20" s="132">
        <f t="shared" si="0"/>
        <v>66.66666666666666</v>
      </c>
    </row>
    <row r="21" spans="1:12" ht="12.75">
      <c r="A21" s="203" t="s">
        <v>149</v>
      </c>
      <c r="B21" s="130" t="s">
        <v>271</v>
      </c>
      <c r="C21" s="130"/>
      <c r="D21" s="130"/>
      <c r="E21" s="130"/>
      <c r="F21" s="130"/>
      <c r="G21" s="130"/>
      <c r="H21" s="201"/>
      <c r="I21" s="130">
        <v>9000</v>
      </c>
      <c r="J21" s="130">
        <v>9000</v>
      </c>
      <c r="K21" s="130">
        <v>0</v>
      </c>
      <c r="L21" s="132">
        <f t="shared" si="0"/>
        <v>0</v>
      </c>
    </row>
    <row r="22" spans="1:12" ht="12.75">
      <c r="A22" s="203" t="s">
        <v>150</v>
      </c>
      <c r="B22" s="130" t="s">
        <v>151</v>
      </c>
      <c r="C22" s="130"/>
      <c r="D22" s="130"/>
      <c r="E22" s="130"/>
      <c r="F22" s="130"/>
      <c r="G22" s="130"/>
      <c r="H22" s="201"/>
      <c r="I22" s="130">
        <v>109515</v>
      </c>
      <c r="J22" s="130">
        <v>109515</v>
      </c>
      <c r="K22" s="130">
        <v>107414</v>
      </c>
      <c r="L22" s="132">
        <f t="shared" si="0"/>
        <v>98.08154134136876</v>
      </c>
    </row>
    <row r="23" spans="1:12" ht="12.75">
      <c r="A23" s="203" t="s">
        <v>152</v>
      </c>
      <c r="B23" s="130" t="s">
        <v>370</v>
      </c>
      <c r="C23" s="130"/>
      <c r="D23" s="130"/>
      <c r="E23" s="130"/>
      <c r="F23" s="130"/>
      <c r="G23" s="130"/>
      <c r="H23" s="201"/>
      <c r="I23" s="130">
        <v>2000</v>
      </c>
      <c r="J23" s="130">
        <v>2000</v>
      </c>
      <c r="K23" s="130">
        <v>1341</v>
      </c>
      <c r="L23" s="132">
        <f t="shared" si="0"/>
        <v>67.05</v>
      </c>
    </row>
    <row r="24" spans="1:12" ht="12.75">
      <c r="A24" s="203" t="s">
        <v>371</v>
      </c>
      <c r="B24" s="130" t="s">
        <v>23</v>
      </c>
      <c r="C24" s="130"/>
      <c r="D24" s="130"/>
      <c r="E24" s="130"/>
      <c r="F24" s="130"/>
      <c r="G24" s="130"/>
      <c r="H24" s="201"/>
      <c r="I24" s="130">
        <v>3000</v>
      </c>
      <c r="J24" s="130">
        <v>3000</v>
      </c>
      <c r="K24" s="130">
        <v>4280</v>
      </c>
      <c r="L24" s="132">
        <f t="shared" si="0"/>
        <v>142.66666666666669</v>
      </c>
    </row>
    <row r="25" spans="1:12" ht="12.75">
      <c r="A25" s="203" t="s">
        <v>372</v>
      </c>
      <c r="B25" s="130" t="s">
        <v>373</v>
      </c>
      <c r="C25" s="130"/>
      <c r="D25" s="130"/>
      <c r="E25" s="130"/>
      <c r="F25" s="130"/>
      <c r="G25" s="130"/>
      <c r="H25" s="201"/>
      <c r="I25" s="130">
        <v>1000</v>
      </c>
      <c r="J25" s="130">
        <v>1000</v>
      </c>
      <c r="K25" s="130">
        <v>4617</v>
      </c>
      <c r="L25" s="132">
        <f t="shared" si="0"/>
        <v>461.7</v>
      </c>
    </row>
    <row r="26" spans="1:12" ht="12.75">
      <c r="A26" s="203" t="s">
        <v>374</v>
      </c>
      <c r="B26" s="130" t="s">
        <v>379</v>
      </c>
      <c r="C26" s="130"/>
      <c r="D26" s="130"/>
      <c r="E26" s="130"/>
      <c r="F26" s="130"/>
      <c r="G26" s="130"/>
      <c r="H26" s="201"/>
      <c r="I26" s="130">
        <v>896</v>
      </c>
      <c r="J26" s="130">
        <v>995</v>
      </c>
      <c r="K26" s="130">
        <v>25</v>
      </c>
      <c r="L26" s="132">
        <f t="shared" si="0"/>
        <v>2.512562814070352</v>
      </c>
    </row>
    <row r="27" spans="1:12" ht="12.75">
      <c r="A27" s="203" t="s">
        <v>378</v>
      </c>
      <c r="B27" s="130" t="s">
        <v>381</v>
      </c>
      <c r="C27" s="130"/>
      <c r="D27" s="130"/>
      <c r="E27" s="130"/>
      <c r="F27" s="130"/>
      <c r="G27" s="130"/>
      <c r="H27" s="201"/>
      <c r="I27" s="130">
        <v>6907</v>
      </c>
      <c r="J27" s="130">
        <v>6907</v>
      </c>
      <c r="K27" s="130">
        <v>605</v>
      </c>
      <c r="L27" s="132">
        <f t="shared" si="0"/>
        <v>8.759229766903141</v>
      </c>
    </row>
    <row r="28" spans="1:12" ht="12.75">
      <c r="A28" s="203" t="s">
        <v>380</v>
      </c>
      <c r="B28" s="130" t="s">
        <v>383</v>
      </c>
      <c r="C28" s="130"/>
      <c r="D28" s="130"/>
      <c r="E28" s="130"/>
      <c r="F28" s="130"/>
      <c r="G28" s="130"/>
      <c r="H28" s="201"/>
      <c r="I28" s="130">
        <v>300</v>
      </c>
      <c r="J28" s="130">
        <v>90</v>
      </c>
      <c r="K28" s="130">
        <v>168</v>
      </c>
      <c r="L28" s="132">
        <v>0</v>
      </c>
    </row>
    <row r="29" spans="1:12" ht="12.75">
      <c r="A29" s="203" t="s">
        <v>382</v>
      </c>
      <c r="B29" s="130" t="s">
        <v>469</v>
      </c>
      <c r="C29" s="130"/>
      <c r="D29" s="130"/>
      <c r="E29" s="130"/>
      <c r="F29" s="130"/>
      <c r="G29" s="130"/>
      <c r="H29" s="201"/>
      <c r="I29" s="130">
        <v>0</v>
      </c>
      <c r="J29" s="130">
        <v>0</v>
      </c>
      <c r="K29" s="130">
        <v>9</v>
      </c>
      <c r="L29" s="132">
        <v>0</v>
      </c>
    </row>
    <row r="30" spans="1:12" ht="12.75">
      <c r="A30" s="203" t="s">
        <v>507</v>
      </c>
      <c r="B30" s="130" t="s">
        <v>509</v>
      </c>
      <c r="C30" s="130"/>
      <c r="D30" s="130"/>
      <c r="E30" s="130"/>
      <c r="F30" s="130"/>
      <c r="G30" s="130"/>
      <c r="H30" s="201"/>
      <c r="I30" s="130">
        <v>0</v>
      </c>
      <c r="J30" s="130">
        <v>135</v>
      </c>
      <c r="K30" s="130">
        <v>135</v>
      </c>
      <c r="L30" s="132"/>
    </row>
    <row r="31" spans="1:12" ht="12.75">
      <c r="A31" s="203" t="s">
        <v>508</v>
      </c>
      <c r="B31" s="130" t="s">
        <v>141</v>
      </c>
      <c r="C31" s="130"/>
      <c r="D31" s="130"/>
      <c r="E31" s="130"/>
      <c r="F31" s="130"/>
      <c r="G31" s="130"/>
      <c r="H31" s="201"/>
      <c r="I31" s="130">
        <f>SUM(I19:I30)</f>
        <v>132718</v>
      </c>
      <c r="J31" s="130">
        <f>SUM(J19:J30)</f>
        <v>133047</v>
      </c>
      <c r="K31" s="130">
        <f>SUM(K19:K30)</f>
        <v>119487</v>
      </c>
      <c r="L31" s="132">
        <f t="shared" si="0"/>
        <v>89.80811292250107</v>
      </c>
    </row>
    <row r="32" spans="1:12" ht="12.75">
      <c r="A32" s="203"/>
      <c r="B32" s="130"/>
      <c r="C32" s="130"/>
      <c r="D32" s="130"/>
      <c r="E32" s="130"/>
      <c r="F32" s="130"/>
      <c r="G32" s="130"/>
      <c r="H32" s="201"/>
      <c r="I32" s="130"/>
      <c r="J32" s="130"/>
      <c r="K32" s="130"/>
      <c r="L32" s="132"/>
    </row>
    <row r="33" spans="1:12" s="199" customFormat="1" ht="12.75">
      <c r="A33" s="202" t="s">
        <v>153</v>
      </c>
      <c r="B33" s="105" t="s">
        <v>154</v>
      </c>
      <c r="C33" s="105"/>
      <c r="D33" s="105"/>
      <c r="E33" s="105"/>
      <c r="F33" s="105"/>
      <c r="G33" s="105"/>
      <c r="I33" s="105"/>
      <c r="J33" s="105"/>
      <c r="K33" s="105"/>
      <c r="L33" s="132"/>
    </row>
    <row r="34" spans="1:12" ht="12.75">
      <c r="A34" s="203" t="s">
        <v>155</v>
      </c>
      <c r="B34" s="130" t="s">
        <v>28</v>
      </c>
      <c r="C34" s="130"/>
      <c r="D34" s="130"/>
      <c r="E34" s="130"/>
      <c r="F34" s="130"/>
      <c r="G34" s="130"/>
      <c r="H34" s="201"/>
      <c r="I34" s="130">
        <v>30000</v>
      </c>
      <c r="J34" s="130">
        <v>35229</v>
      </c>
      <c r="K34" s="130">
        <v>35229</v>
      </c>
      <c r="L34" s="132">
        <f t="shared" si="0"/>
        <v>100</v>
      </c>
    </row>
    <row r="35" spans="1:12" ht="12.75">
      <c r="A35" s="203" t="s">
        <v>156</v>
      </c>
      <c r="B35" s="130" t="s">
        <v>157</v>
      </c>
      <c r="C35" s="130"/>
      <c r="D35" s="130"/>
      <c r="E35" s="130"/>
      <c r="F35" s="130"/>
      <c r="G35" s="130"/>
      <c r="H35" s="201"/>
      <c r="I35" s="130">
        <v>800</v>
      </c>
      <c r="J35" s="130">
        <v>874</v>
      </c>
      <c r="K35" s="130">
        <v>874</v>
      </c>
      <c r="L35" s="132">
        <f t="shared" si="0"/>
        <v>100</v>
      </c>
    </row>
    <row r="36" spans="1:12" ht="12.75">
      <c r="A36" s="203" t="s">
        <v>158</v>
      </c>
      <c r="B36" s="130" t="s">
        <v>160</v>
      </c>
      <c r="C36" s="130"/>
      <c r="D36" s="130"/>
      <c r="E36" s="130"/>
      <c r="F36" s="130"/>
      <c r="G36" s="130"/>
      <c r="H36" s="201"/>
      <c r="I36" s="130">
        <v>1500</v>
      </c>
      <c r="J36" s="130">
        <v>2449</v>
      </c>
      <c r="K36" s="130">
        <v>2449</v>
      </c>
      <c r="L36" s="132">
        <f t="shared" si="0"/>
        <v>100</v>
      </c>
    </row>
    <row r="37" spans="1:12" ht="12.75">
      <c r="A37" s="203" t="s">
        <v>159</v>
      </c>
      <c r="B37" s="130" t="s">
        <v>29</v>
      </c>
      <c r="C37" s="130"/>
      <c r="D37" s="130"/>
      <c r="E37" s="130"/>
      <c r="F37" s="130"/>
      <c r="G37" s="130"/>
      <c r="H37" s="201"/>
      <c r="I37" s="130">
        <v>7000</v>
      </c>
      <c r="J37" s="130">
        <v>7599</v>
      </c>
      <c r="K37" s="130">
        <v>7599</v>
      </c>
      <c r="L37" s="132">
        <f t="shared" si="0"/>
        <v>100</v>
      </c>
    </row>
    <row r="38" spans="1:12" ht="12.75">
      <c r="A38" s="203" t="s">
        <v>161</v>
      </c>
      <c r="B38" s="130" t="s">
        <v>31</v>
      </c>
      <c r="C38" s="130"/>
      <c r="D38" s="130"/>
      <c r="E38" s="130"/>
      <c r="F38" s="130"/>
      <c r="G38" s="130"/>
      <c r="H38" s="201"/>
      <c r="I38" s="130">
        <v>2400</v>
      </c>
      <c r="J38" s="130">
        <v>2452</v>
      </c>
      <c r="K38" s="130">
        <v>2452</v>
      </c>
      <c r="L38" s="132">
        <f t="shared" si="0"/>
        <v>100</v>
      </c>
    </row>
    <row r="39" spans="1:12" ht="12.75">
      <c r="A39" s="203" t="s">
        <v>162</v>
      </c>
      <c r="B39" s="130" t="s">
        <v>164</v>
      </c>
      <c r="C39" s="130"/>
      <c r="D39" s="130"/>
      <c r="E39" s="130"/>
      <c r="F39" s="130"/>
      <c r="G39" s="130"/>
      <c r="H39" s="201"/>
      <c r="I39" s="130">
        <v>200</v>
      </c>
      <c r="J39" s="130">
        <v>236</v>
      </c>
      <c r="K39" s="130">
        <v>236</v>
      </c>
      <c r="L39" s="132">
        <f t="shared" si="0"/>
        <v>100</v>
      </c>
    </row>
    <row r="40" spans="1:12" ht="12.75">
      <c r="A40" s="203" t="s">
        <v>163</v>
      </c>
      <c r="B40" s="130" t="s">
        <v>358</v>
      </c>
      <c r="C40" s="130"/>
      <c r="D40" s="130"/>
      <c r="E40" s="130"/>
      <c r="F40" s="130"/>
      <c r="G40" s="130"/>
      <c r="H40" s="201"/>
      <c r="I40" s="130">
        <v>500</v>
      </c>
      <c r="J40" s="130">
        <v>1986</v>
      </c>
      <c r="K40" s="130">
        <v>1986</v>
      </c>
      <c r="L40" s="132">
        <f t="shared" si="0"/>
        <v>100</v>
      </c>
    </row>
    <row r="41" spans="1:12" ht="12.75">
      <c r="A41" s="203" t="s">
        <v>165</v>
      </c>
      <c r="B41" s="130" t="s">
        <v>430</v>
      </c>
      <c r="C41" s="130"/>
      <c r="D41" s="130"/>
      <c r="E41" s="130"/>
      <c r="F41" s="130"/>
      <c r="G41" s="130"/>
      <c r="H41" s="201"/>
      <c r="I41" s="130">
        <v>0</v>
      </c>
      <c r="J41" s="130">
        <v>226</v>
      </c>
      <c r="K41" s="130">
        <v>225</v>
      </c>
      <c r="L41" s="132">
        <f t="shared" si="0"/>
        <v>99.5575221238938</v>
      </c>
    </row>
    <row r="42" spans="1:12" ht="12.75">
      <c r="A42" s="203" t="s">
        <v>429</v>
      </c>
      <c r="B42" s="130" t="s">
        <v>498</v>
      </c>
      <c r="C42" s="130"/>
      <c r="D42" s="130"/>
      <c r="E42" s="130"/>
      <c r="F42" s="130"/>
      <c r="G42" s="130"/>
      <c r="H42" s="201"/>
      <c r="I42" s="130">
        <v>0</v>
      </c>
      <c r="J42" s="130">
        <v>28</v>
      </c>
      <c r="K42" s="130">
        <v>28</v>
      </c>
      <c r="L42" s="132">
        <f t="shared" si="0"/>
        <v>100</v>
      </c>
    </row>
    <row r="43" spans="1:12" ht="12.75">
      <c r="A43" s="203" t="s">
        <v>497</v>
      </c>
      <c r="B43" s="130" t="s">
        <v>141</v>
      </c>
      <c r="C43" s="130"/>
      <c r="D43" s="130"/>
      <c r="E43" s="130"/>
      <c r="F43" s="130"/>
      <c r="G43" s="130"/>
      <c r="H43" s="201"/>
      <c r="I43" s="130">
        <f>SUM(I34:I42)</f>
        <v>42400</v>
      </c>
      <c r="J43" s="130">
        <f>SUM(J34:J42)</f>
        <v>51079</v>
      </c>
      <c r="K43" s="130">
        <f>SUM(K34:K42)</f>
        <v>51078</v>
      </c>
      <c r="L43" s="132">
        <f t="shared" si="0"/>
        <v>99.99804224828208</v>
      </c>
    </row>
    <row r="44" spans="1:12" ht="12.75">
      <c r="A44" s="203"/>
      <c r="B44" s="130"/>
      <c r="C44" s="130"/>
      <c r="D44" s="130"/>
      <c r="E44" s="130"/>
      <c r="F44" s="130"/>
      <c r="G44" s="130"/>
      <c r="H44" s="201"/>
      <c r="I44" s="130"/>
      <c r="J44" s="130"/>
      <c r="K44" s="130"/>
      <c r="L44" s="132"/>
    </row>
    <row r="45" spans="1:12" s="199" customFormat="1" ht="12.75">
      <c r="A45" s="202" t="s">
        <v>166</v>
      </c>
      <c r="B45" s="105" t="s">
        <v>167</v>
      </c>
      <c r="C45" s="105"/>
      <c r="D45" s="105"/>
      <c r="E45" s="105"/>
      <c r="F45" s="105"/>
      <c r="G45" s="105"/>
      <c r="I45" s="105"/>
      <c r="J45" s="105"/>
      <c r="K45" s="105"/>
      <c r="L45" s="132"/>
    </row>
    <row r="46" spans="1:12" ht="12.75">
      <c r="A46" s="203" t="s">
        <v>168</v>
      </c>
      <c r="B46" s="130" t="s">
        <v>373</v>
      </c>
      <c r="C46" s="130"/>
      <c r="D46" s="130"/>
      <c r="E46" s="130"/>
      <c r="F46" s="130"/>
      <c r="G46" s="130"/>
      <c r="H46" s="201"/>
      <c r="I46" s="130">
        <v>0</v>
      </c>
      <c r="J46" s="130">
        <v>175</v>
      </c>
      <c r="K46" s="130">
        <v>613</v>
      </c>
      <c r="L46" s="132">
        <f t="shared" si="0"/>
        <v>350.2857142857143</v>
      </c>
    </row>
    <row r="47" spans="1:12" ht="12.75">
      <c r="A47" s="203" t="s">
        <v>169</v>
      </c>
      <c r="B47" s="130" t="s">
        <v>255</v>
      </c>
      <c r="C47" s="130"/>
      <c r="D47" s="130"/>
      <c r="E47" s="130"/>
      <c r="F47" s="130"/>
      <c r="G47" s="130"/>
      <c r="H47" s="201"/>
      <c r="I47" s="130">
        <v>0</v>
      </c>
      <c r="J47" s="130">
        <v>485</v>
      </c>
      <c r="K47" s="130">
        <v>2999</v>
      </c>
      <c r="L47" s="132">
        <f t="shared" si="0"/>
        <v>618.3505154639175</v>
      </c>
    </row>
    <row r="48" spans="1:12" ht="12.75">
      <c r="A48" s="203" t="s">
        <v>170</v>
      </c>
      <c r="B48" s="130" t="s">
        <v>470</v>
      </c>
      <c r="C48" s="130"/>
      <c r="D48" s="130"/>
      <c r="E48" s="130"/>
      <c r="F48" s="130"/>
      <c r="G48" s="130"/>
      <c r="H48" s="201"/>
      <c r="I48" s="130">
        <v>0</v>
      </c>
      <c r="J48" s="130">
        <v>15</v>
      </c>
      <c r="K48" s="130">
        <v>80</v>
      </c>
      <c r="L48" s="132">
        <f t="shared" si="0"/>
        <v>533.3333333333333</v>
      </c>
    </row>
    <row r="49" spans="1:12" ht="12.75">
      <c r="A49" s="203" t="s">
        <v>171</v>
      </c>
      <c r="B49" s="130" t="s">
        <v>488</v>
      </c>
      <c r="C49" s="130"/>
      <c r="D49" s="130"/>
      <c r="E49" s="130"/>
      <c r="F49" s="130"/>
      <c r="G49" s="130"/>
      <c r="H49" s="201"/>
      <c r="I49" s="130">
        <v>0</v>
      </c>
      <c r="J49" s="130">
        <v>0</v>
      </c>
      <c r="K49" s="130">
        <v>294</v>
      </c>
      <c r="L49" s="132"/>
    </row>
    <row r="50" spans="1:12" ht="12.75">
      <c r="A50" s="203" t="s">
        <v>487</v>
      </c>
      <c r="B50" s="130" t="s">
        <v>141</v>
      </c>
      <c r="C50" s="130"/>
      <c r="D50" s="130"/>
      <c r="E50" s="130"/>
      <c r="F50" s="130"/>
      <c r="G50" s="130"/>
      <c r="H50" s="201"/>
      <c r="I50" s="130">
        <v>0</v>
      </c>
      <c r="J50" s="130">
        <f>SUM(J46:J49)</f>
        <v>675</v>
      </c>
      <c r="K50" s="130">
        <f>SUM(K46:K49)</f>
        <v>3986</v>
      </c>
      <c r="L50" s="132">
        <f t="shared" si="0"/>
        <v>590.5185185185185</v>
      </c>
    </row>
    <row r="51" spans="1:12" ht="12.75">
      <c r="A51" s="203"/>
      <c r="B51" s="130"/>
      <c r="C51" s="130"/>
      <c r="D51" s="130"/>
      <c r="E51" s="130"/>
      <c r="F51" s="130"/>
      <c r="G51" s="130"/>
      <c r="H51" s="201"/>
      <c r="I51" s="130"/>
      <c r="J51" s="130"/>
      <c r="K51" s="130"/>
      <c r="L51" s="132"/>
    </row>
    <row r="52" spans="1:12" ht="12.75">
      <c r="A52" s="203"/>
      <c r="B52" s="130"/>
      <c r="C52" s="130"/>
      <c r="D52" s="130"/>
      <c r="E52" s="130"/>
      <c r="F52" s="130"/>
      <c r="G52" s="130"/>
      <c r="H52" s="201"/>
      <c r="I52" s="130"/>
      <c r="J52" s="130"/>
      <c r="K52" s="130"/>
      <c r="L52" s="132"/>
    </row>
    <row r="53" spans="1:12" ht="12.75">
      <c r="A53" s="203"/>
      <c r="B53" s="130"/>
      <c r="C53" s="130"/>
      <c r="D53" s="130"/>
      <c r="E53" s="130"/>
      <c r="F53" s="130"/>
      <c r="G53" s="130"/>
      <c r="H53" s="201"/>
      <c r="I53" s="130"/>
      <c r="J53" s="130"/>
      <c r="K53" s="130"/>
      <c r="L53" s="132"/>
    </row>
    <row r="54" spans="1:12" ht="12.75">
      <c r="A54" s="203"/>
      <c r="B54" s="130"/>
      <c r="C54" s="130"/>
      <c r="D54" s="130"/>
      <c r="E54" s="130"/>
      <c r="F54" s="130"/>
      <c r="G54" s="130"/>
      <c r="H54" s="201"/>
      <c r="I54" s="130"/>
      <c r="J54" s="130"/>
      <c r="K54" s="130"/>
      <c r="L54" s="132"/>
    </row>
    <row r="55" spans="1:12" ht="12.75">
      <c r="A55" s="203"/>
      <c r="B55" s="130"/>
      <c r="C55" s="130"/>
      <c r="D55" s="130"/>
      <c r="E55" s="130"/>
      <c r="F55" s="130"/>
      <c r="G55" s="130"/>
      <c r="H55" s="201"/>
      <c r="I55" s="130"/>
      <c r="J55" s="130"/>
      <c r="K55" s="130"/>
      <c r="L55" s="132"/>
    </row>
    <row r="56" spans="1:12" ht="12.75">
      <c r="A56" s="203"/>
      <c r="B56" s="130"/>
      <c r="C56" s="130"/>
      <c r="D56" s="130"/>
      <c r="E56" s="130"/>
      <c r="F56" s="130"/>
      <c r="G56" s="130"/>
      <c r="H56" s="201"/>
      <c r="I56" s="130"/>
      <c r="J56" s="130"/>
      <c r="K56" s="130"/>
      <c r="L56" s="132"/>
    </row>
    <row r="57" spans="1:12" ht="12.75">
      <c r="A57" s="203"/>
      <c r="B57" s="130"/>
      <c r="C57" s="130"/>
      <c r="D57" s="130"/>
      <c r="E57" s="130"/>
      <c r="F57" s="130"/>
      <c r="G57" s="130"/>
      <c r="H57" s="201"/>
      <c r="I57" s="130"/>
      <c r="J57" s="130"/>
      <c r="K57" s="130"/>
      <c r="L57" s="132"/>
    </row>
    <row r="58" spans="1:12" s="199" customFormat="1" ht="12.75">
      <c r="A58" s="202" t="s">
        <v>172</v>
      </c>
      <c r="B58" s="105" t="s">
        <v>173</v>
      </c>
      <c r="C58" s="105"/>
      <c r="D58" s="105"/>
      <c r="E58" s="105"/>
      <c r="F58" s="105"/>
      <c r="G58" s="105"/>
      <c r="I58" s="105"/>
      <c r="J58" s="105"/>
      <c r="K58" s="105"/>
      <c r="L58" s="132"/>
    </row>
    <row r="59" spans="1:15" ht="12.75">
      <c r="A59" s="203" t="s">
        <v>174</v>
      </c>
      <c r="B59" s="130" t="s">
        <v>256</v>
      </c>
      <c r="C59" s="130"/>
      <c r="D59" s="130"/>
      <c r="E59" s="130"/>
      <c r="F59" s="130"/>
      <c r="G59" s="130"/>
      <c r="H59" s="201"/>
      <c r="I59" s="130">
        <f>SUM(I60:I61)</f>
        <v>7826</v>
      </c>
      <c r="J59" s="130">
        <f>SUM(J60:J61)</f>
        <v>8770</v>
      </c>
      <c r="K59" s="130">
        <f>SUM(K60:K61)</f>
        <v>8800</v>
      </c>
      <c r="L59" s="132">
        <f t="shared" si="0"/>
        <v>100.34207525655646</v>
      </c>
      <c r="N59" s="130"/>
      <c r="O59" s="130"/>
    </row>
    <row r="60" spans="1:15" ht="12.75">
      <c r="A60" s="203" t="s">
        <v>175</v>
      </c>
      <c r="B60" s="130" t="s">
        <v>257</v>
      </c>
      <c r="C60" s="130"/>
      <c r="D60" s="130"/>
      <c r="E60" s="130"/>
      <c r="F60" s="130"/>
      <c r="G60" s="130"/>
      <c r="H60" s="201"/>
      <c r="I60" s="130">
        <v>7826</v>
      </c>
      <c r="J60" s="130">
        <v>6856</v>
      </c>
      <c r="K60" s="130">
        <v>4151</v>
      </c>
      <c r="L60" s="132">
        <f t="shared" si="0"/>
        <v>60.54550758459744</v>
      </c>
      <c r="N60" s="130"/>
      <c r="O60" s="130"/>
    </row>
    <row r="61" spans="1:15" ht="12.75">
      <c r="A61" s="203" t="s">
        <v>176</v>
      </c>
      <c r="B61" s="130" t="s">
        <v>258</v>
      </c>
      <c r="C61" s="130"/>
      <c r="D61" s="130"/>
      <c r="E61" s="130"/>
      <c r="F61" s="130"/>
      <c r="G61" s="130"/>
      <c r="H61" s="201"/>
      <c r="I61" s="130">
        <v>0</v>
      </c>
      <c r="J61" s="130">
        <v>1914</v>
      </c>
      <c r="K61" s="130">
        <v>4649</v>
      </c>
      <c r="L61" s="132">
        <f t="shared" si="0"/>
        <v>242.8944618599791</v>
      </c>
      <c r="N61" s="130"/>
      <c r="O61" s="130"/>
    </row>
    <row r="62" spans="1:15" ht="12.75">
      <c r="A62" s="203"/>
      <c r="B62" s="130"/>
      <c r="C62" s="130"/>
      <c r="D62" s="130"/>
      <c r="E62" s="130"/>
      <c r="F62" s="130"/>
      <c r="G62" s="130"/>
      <c r="H62" s="201"/>
      <c r="I62" s="130"/>
      <c r="J62" s="130"/>
      <c r="K62" s="130"/>
      <c r="L62" s="132"/>
      <c r="N62" s="130"/>
      <c r="O62" s="130"/>
    </row>
    <row r="63" spans="1:15" ht="12.75">
      <c r="A63" s="203" t="s">
        <v>177</v>
      </c>
      <c r="B63" s="130" t="s">
        <v>259</v>
      </c>
      <c r="C63" s="130"/>
      <c r="D63" s="130"/>
      <c r="E63" s="130"/>
      <c r="F63" s="130"/>
      <c r="G63" s="130"/>
      <c r="H63" s="201"/>
      <c r="I63" s="130">
        <f>SUM(I64:I68)</f>
        <v>11222</v>
      </c>
      <c r="J63" s="130">
        <f>SUM(J64:J68)</f>
        <v>11222</v>
      </c>
      <c r="K63" s="130">
        <f>SUM(K64:K68)</f>
        <v>11222</v>
      </c>
      <c r="L63" s="132">
        <f t="shared" si="0"/>
        <v>100</v>
      </c>
      <c r="N63" s="130"/>
      <c r="O63" s="130"/>
    </row>
    <row r="64" spans="1:15" ht="12.75">
      <c r="A64" s="203" t="s">
        <v>178</v>
      </c>
      <c r="B64" s="130" t="s">
        <v>261</v>
      </c>
      <c r="C64" s="130"/>
      <c r="D64" s="130"/>
      <c r="E64" s="130"/>
      <c r="F64" s="130"/>
      <c r="G64" s="130"/>
      <c r="H64" s="201"/>
      <c r="I64" s="130">
        <v>3686</v>
      </c>
      <c r="J64" s="130">
        <v>3686</v>
      </c>
      <c r="K64" s="130">
        <v>3686</v>
      </c>
      <c r="L64" s="132">
        <f t="shared" si="0"/>
        <v>100</v>
      </c>
      <c r="N64" s="130"/>
      <c r="O64" s="130"/>
    </row>
    <row r="65" spans="1:15" ht="12.75">
      <c r="A65" s="203" t="s">
        <v>179</v>
      </c>
      <c r="B65" s="130" t="s">
        <v>260</v>
      </c>
      <c r="C65" s="130"/>
      <c r="D65" s="130"/>
      <c r="E65" s="130"/>
      <c r="F65" s="130"/>
      <c r="G65" s="130"/>
      <c r="H65" s="201"/>
      <c r="I65" s="130">
        <v>6620</v>
      </c>
      <c r="J65" s="130">
        <v>6620</v>
      </c>
      <c r="K65" s="130">
        <v>6620</v>
      </c>
      <c r="L65" s="132">
        <f t="shared" si="0"/>
        <v>100</v>
      </c>
      <c r="N65" s="130"/>
      <c r="O65" s="130"/>
    </row>
    <row r="66" spans="1:15" ht="12.75">
      <c r="A66" s="203" t="s">
        <v>262</v>
      </c>
      <c r="B66" s="130" t="s">
        <v>263</v>
      </c>
      <c r="C66" s="130"/>
      <c r="D66" s="130"/>
      <c r="E66" s="130"/>
      <c r="F66" s="130"/>
      <c r="G66" s="130"/>
      <c r="H66" s="201"/>
      <c r="I66" s="130">
        <v>100</v>
      </c>
      <c r="J66" s="130">
        <v>100</v>
      </c>
      <c r="K66" s="130">
        <v>100</v>
      </c>
      <c r="L66" s="132">
        <f t="shared" si="0"/>
        <v>100</v>
      </c>
      <c r="N66" s="130"/>
      <c r="O66" s="130"/>
    </row>
    <row r="67" spans="1:15" ht="12.75">
      <c r="A67" s="203" t="s">
        <v>264</v>
      </c>
      <c r="B67" s="130" t="s">
        <v>265</v>
      </c>
      <c r="C67" s="130"/>
      <c r="D67" s="130"/>
      <c r="E67" s="130"/>
      <c r="F67" s="130"/>
      <c r="G67" s="130"/>
      <c r="H67" s="201"/>
      <c r="I67" s="130">
        <v>3291</v>
      </c>
      <c r="J67" s="130">
        <v>3291</v>
      </c>
      <c r="K67" s="130">
        <v>3291</v>
      </c>
      <c r="L67" s="132">
        <f t="shared" si="0"/>
        <v>100</v>
      </c>
      <c r="N67" s="130"/>
      <c r="O67" s="130"/>
    </row>
    <row r="68" spans="1:15" ht="12.75">
      <c r="A68" s="203" t="s">
        <v>266</v>
      </c>
      <c r="B68" s="130" t="s">
        <v>267</v>
      </c>
      <c r="C68" s="130"/>
      <c r="D68" s="130"/>
      <c r="E68" s="130"/>
      <c r="F68" s="130"/>
      <c r="G68" s="130"/>
      <c r="H68" s="201"/>
      <c r="I68" s="130">
        <v>-2475</v>
      </c>
      <c r="J68" s="130">
        <v>-2475</v>
      </c>
      <c r="K68" s="130">
        <v>-2475</v>
      </c>
      <c r="L68" s="132">
        <f t="shared" si="0"/>
        <v>100</v>
      </c>
      <c r="N68" s="130"/>
      <c r="O68" s="130"/>
    </row>
    <row r="69" spans="1:15" ht="12.75">
      <c r="A69" s="203"/>
      <c r="B69" s="130"/>
      <c r="C69" s="130"/>
      <c r="D69" s="130"/>
      <c r="E69" s="130"/>
      <c r="F69" s="130"/>
      <c r="G69" s="130"/>
      <c r="H69" s="201"/>
      <c r="I69" s="130"/>
      <c r="J69" s="130"/>
      <c r="K69" s="130"/>
      <c r="L69" s="132"/>
      <c r="N69" s="130"/>
      <c r="O69" s="130"/>
    </row>
    <row r="70" spans="1:15" ht="12.75">
      <c r="A70" s="203" t="s">
        <v>180</v>
      </c>
      <c r="B70" s="130" t="s">
        <v>268</v>
      </c>
      <c r="C70" s="130"/>
      <c r="D70" s="130"/>
      <c r="E70" s="130"/>
      <c r="F70" s="130"/>
      <c r="G70" s="130"/>
      <c r="H70" s="201"/>
      <c r="I70" s="130">
        <v>3000</v>
      </c>
      <c r="J70" s="130">
        <v>3000</v>
      </c>
      <c r="K70" s="130">
        <v>3000</v>
      </c>
      <c r="L70" s="132">
        <f t="shared" si="0"/>
        <v>100</v>
      </c>
      <c r="N70" s="130"/>
      <c r="O70" s="130"/>
    </row>
    <row r="71" spans="1:12" ht="12.75">
      <c r="A71" s="203"/>
      <c r="B71" s="130"/>
      <c r="C71" s="130"/>
      <c r="D71" s="130"/>
      <c r="E71" s="130"/>
      <c r="F71" s="130"/>
      <c r="G71" s="130"/>
      <c r="H71" s="201"/>
      <c r="I71" s="130"/>
      <c r="J71" s="130"/>
      <c r="K71" s="130"/>
      <c r="L71" s="132"/>
    </row>
    <row r="72" spans="1:12" ht="12.75">
      <c r="A72" s="203" t="s">
        <v>181</v>
      </c>
      <c r="B72" s="130" t="s">
        <v>270</v>
      </c>
      <c r="C72" s="130"/>
      <c r="D72" s="130"/>
      <c r="E72" s="130"/>
      <c r="F72" s="130"/>
      <c r="G72" s="130"/>
      <c r="H72" s="201"/>
      <c r="I72" s="130">
        <f>SUM(I73:I74)</f>
        <v>2937</v>
      </c>
      <c r="J72" s="130">
        <f>SUM(J73:J74)</f>
        <v>2937</v>
      </c>
      <c r="K72" s="130">
        <f>SUM(K73:K74)</f>
        <v>2937</v>
      </c>
      <c r="L72" s="132">
        <f t="shared" si="0"/>
        <v>100</v>
      </c>
    </row>
    <row r="73" spans="1:12" ht="12.75">
      <c r="A73" s="203" t="s">
        <v>182</v>
      </c>
      <c r="B73" s="130" t="s">
        <v>269</v>
      </c>
      <c r="C73" s="130"/>
      <c r="D73" s="130"/>
      <c r="E73" s="130"/>
      <c r="F73" s="130"/>
      <c r="G73" s="130"/>
      <c r="H73" s="201"/>
      <c r="I73" s="130">
        <v>940</v>
      </c>
      <c r="J73" s="130">
        <v>940</v>
      </c>
      <c r="K73" s="130">
        <v>940</v>
      </c>
      <c r="L73" s="132">
        <f t="shared" si="0"/>
        <v>100</v>
      </c>
    </row>
    <row r="74" spans="1:12" ht="12.75">
      <c r="A74" s="203" t="s">
        <v>183</v>
      </c>
      <c r="B74" s="130" t="s">
        <v>35</v>
      </c>
      <c r="C74" s="130"/>
      <c r="D74" s="130"/>
      <c r="E74" s="130"/>
      <c r="F74" s="130"/>
      <c r="G74" s="130"/>
      <c r="H74" s="201"/>
      <c r="I74" s="130">
        <v>1997</v>
      </c>
      <c r="J74" s="130">
        <v>1997</v>
      </c>
      <c r="K74" s="130">
        <v>1997</v>
      </c>
      <c r="L74" s="132">
        <f t="shared" si="0"/>
        <v>100</v>
      </c>
    </row>
    <row r="75" spans="1:12" ht="12.75">
      <c r="A75" s="203"/>
      <c r="B75" s="130"/>
      <c r="C75" s="130"/>
      <c r="D75" s="130"/>
      <c r="E75" s="130"/>
      <c r="F75" s="130"/>
      <c r="G75" s="130"/>
      <c r="H75" s="201"/>
      <c r="I75" s="130"/>
      <c r="J75" s="130"/>
      <c r="K75" s="130"/>
      <c r="L75" s="132"/>
    </row>
    <row r="76" spans="1:12" ht="12.75">
      <c r="A76" s="203" t="s">
        <v>184</v>
      </c>
      <c r="B76" s="130" t="s">
        <v>359</v>
      </c>
      <c r="C76" s="130"/>
      <c r="D76" s="130"/>
      <c r="E76" s="130"/>
      <c r="F76" s="130"/>
      <c r="G76" s="130"/>
      <c r="H76" s="201"/>
      <c r="I76" s="130">
        <v>651</v>
      </c>
      <c r="J76" s="130">
        <v>651</v>
      </c>
      <c r="K76" s="130">
        <v>651</v>
      </c>
      <c r="L76" s="132">
        <f t="shared" si="0"/>
        <v>100</v>
      </c>
    </row>
    <row r="77" spans="1:12" ht="12.75">
      <c r="A77" s="203" t="s">
        <v>360</v>
      </c>
      <c r="B77" s="130" t="s">
        <v>511</v>
      </c>
      <c r="C77" s="130"/>
      <c r="D77" s="130"/>
      <c r="E77" s="130"/>
      <c r="F77" s="130"/>
      <c r="G77" s="130"/>
      <c r="H77" s="201"/>
      <c r="I77" s="130">
        <v>3007</v>
      </c>
      <c r="J77" s="130">
        <v>11923</v>
      </c>
      <c r="K77" s="130">
        <v>11923</v>
      </c>
      <c r="L77" s="132">
        <f t="shared" si="0"/>
        <v>100</v>
      </c>
    </row>
    <row r="78" spans="1:12" ht="12.75">
      <c r="A78" s="203" t="s">
        <v>431</v>
      </c>
      <c r="B78" s="130" t="s">
        <v>439</v>
      </c>
      <c r="C78" s="130"/>
      <c r="D78" s="130"/>
      <c r="E78" s="130"/>
      <c r="F78" s="130"/>
      <c r="G78" s="130"/>
      <c r="H78" s="201"/>
      <c r="I78" s="130">
        <v>0</v>
      </c>
      <c r="J78" s="130">
        <v>970</v>
      </c>
      <c r="K78" s="130">
        <v>970</v>
      </c>
      <c r="L78" s="132">
        <f t="shared" si="0"/>
        <v>100</v>
      </c>
    </row>
    <row r="79" spans="1:12" ht="12.75">
      <c r="A79" s="203" t="s">
        <v>432</v>
      </c>
      <c r="B79" s="130" t="s">
        <v>436</v>
      </c>
      <c r="C79" s="130"/>
      <c r="D79" s="130"/>
      <c r="E79" s="130"/>
      <c r="F79" s="130"/>
      <c r="G79" s="130"/>
      <c r="H79" s="201"/>
      <c r="I79" s="130">
        <v>0</v>
      </c>
      <c r="J79" s="130">
        <v>906</v>
      </c>
      <c r="K79" s="130">
        <v>906</v>
      </c>
      <c r="L79" s="132">
        <f t="shared" si="0"/>
        <v>100</v>
      </c>
    </row>
    <row r="80" spans="1:12" ht="12.75">
      <c r="A80" s="203" t="s">
        <v>434</v>
      </c>
      <c r="B80" s="130" t="s">
        <v>437</v>
      </c>
      <c r="C80" s="130"/>
      <c r="D80" s="130"/>
      <c r="E80" s="130"/>
      <c r="F80" s="130"/>
      <c r="G80" s="130"/>
      <c r="H80" s="201"/>
      <c r="I80" s="130">
        <v>0</v>
      </c>
      <c r="J80" s="130">
        <v>1060</v>
      </c>
      <c r="K80" s="130">
        <v>1059</v>
      </c>
      <c r="L80" s="132">
        <f t="shared" si="0"/>
        <v>99.90566037735849</v>
      </c>
    </row>
    <row r="81" spans="1:12" ht="12.75">
      <c r="A81" s="203" t="s">
        <v>435</v>
      </c>
      <c r="B81" s="130" t="s">
        <v>141</v>
      </c>
      <c r="C81" s="130"/>
      <c r="D81" s="130"/>
      <c r="E81" s="130"/>
      <c r="F81" s="130"/>
      <c r="G81" s="130"/>
      <c r="H81" s="201"/>
      <c r="I81" s="133">
        <f>SUM(I59+I63+I70+I72+I76+I77+I79+I82+I80)</f>
        <v>28643</v>
      </c>
      <c r="J81" s="133">
        <f>SUM(J59+J63+J70+J72+J76+J77+J79+J82+J80+J78)</f>
        <v>41439</v>
      </c>
      <c r="K81" s="133">
        <f>SUM(K59+K63+K70+K72+K76+K77+K79+K80+K78)</f>
        <v>41468</v>
      </c>
      <c r="L81" s="132">
        <f>K81/J81*100</f>
        <v>100.06998238374479</v>
      </c>
    </row>
    <row r="82" spans="1:12" ht="12.75">
      <c r="A82" s="203" t="s">
        <v>438</v>
      </c>
      <c r="B82" s="130" t="s">
        <v>433</v>
      </c>
      <c r="C82" s="130"/>
      <c r="D82" s="130"/>
      <c r="E82" s="130"/>
      <c r="F82" s="130"/>
      <c r="G82" s="130"/>
      <c r="H82" s="201"/>
      <c r="I82" s="130">
        <v>0</v>
      </c>
      <c r="J82" s="130">
        <v>0</v>
      </c>
      <c r="K82" s="130">
        <v>26</v>
      </c>
      <c r="L82" s="132">
        <v>0</v>
      </c>
    </row>
    <row r="83" spans="1:12" ht="12.75">
      <c r="A83" s="203" t="s">
        <v>473</v>
      </c>
      <c r="B83" s="130" t="s">
        <v>474</v>
      </c>
      <c r="C83" s="130"/>
      <c r="D83" s="130"/>
      <c r="E83" s="130"/>
      <c r="F83" s="130"/>
      <c r="G83" s="130"/>
      <c r="H83" s="201"/>
      <c r="I83" s="130">
        <v>0</v>
      </c>
      <c r="J83" s="130">
        <v>0</v>
      </c>
      <c r="K83" s="130">
        <v>136</v>
      </c>
      <c r="L83" s="132">
        <v>0</v>
      </c>
    </row>
    <row r="84" spans="1:12" ht="12.75">
      <c r="A84" s="203"/>
      <c r="B84" s="130"/>
      <c r="C84" s="130"/>
      <c r="D84" s="130"/>
      <c r="E84" s="130"/>
      <c r="F84" s="130"/>
      <c r="G84" s="130"/>
      <c r="H84" s="201"/>
      <c r="I84" s="133"/>
      <c r="J84" s="130"/>
      <c r="K84" s="130"/>
      <c r="L84" s="132"/>
    </row>
    <row r="85" spans="1:12" s="199" customFormat="1" ht="12.75">
      <c r="A85" s="202" t="s">
        <v>185</v>
      </c>
      <c r="B85" s="105" t="s">
        <v>173</v>
      </c>
      <c r="C85" s="105"/>
      <c r="D85" s="105"/>
      <c r="E85" s="105"/>
      <c r="F85" s="105"/>
      <c r="G85" s="105"/>
      <c r="I85" s="169"/>
      <c r="J85" s="105"/>
      <c r="K85" s="105"/>
      <c r="L85" s="132"/>
    </row>
    <row r="86" spans="1:12" ht="12.75">
      <c r="A86" s="203" t="s">
        <v>186</v>
      </c>
      <c r="B86" s="130" t="s">
        <v>377</v>
      </c>
      <c r="C86" s="130"/>
      <c r="D86" s="130"/>
      <c r="E86" s="130"/>
      <c r="F86" s="130"/>
      <c r="G86" s="130"/>
      <c r="H86" s="201"/>
      <c r="I86" s="133">
        <v>176</v>
      </c>
      <c r="J86" s="133">
        <v>176</v>
      </c>
      <c r="K86" s="133">
        <v>0</v>
      </c>
      <c r="L86" s="132">
        <v>0</v>
      </c>
    </row>
    <row r="87" spans="1:12" ht="12.75">
      <c r="A87" s="203" t="s">
        <v>187</v>
      </c>
      <c r="B87" s="130" t="s">
        <v>141</v>
      </c>
      <c r="C87" s="130"/>
      <c r="D87" s="130"/>
      <c r="E87" s="130"/>
      <c r="F87" s="130"/>
      <c r="G87" s="130"/>
      <c r="H87" s="201"/>
      <c r="I87" s="133">
        <f>SUM(I86)</f>
        <v>176</v>
      </c>
      <c r="J87" s="133">
        <v>176</v>
      </c>
      <c r="K87" s="133">
        <f>SUM(K86)</f>
        <v>0</v>
      </c>
      <c r="L87" s="132">
        <v>0</v>
      </c>
    </row>
    <row r="88" spans="2:12" ht="12.75">
      <c r="B88" s="130"/>
      <c r="C88" s="130"/>
      <c r="D88" s="130"/>
      <c r="E88" s="130"/>
      <c r="F88" s="130"/>
      <c r="G88" s="130"/>
      <c r="I88" s="130"/>
      <c r="J88" s="130"/>
      <c r="K88" s="130"/>
      <c r="L88" s="132"/>
    </row>
    <row r="89" spans="1:12" s="199" customFormat="1" ht="12.75">
      <c r="A89" s="202" t="s">
        <v>188</v>
      </c>
      <c r="B89" s="105" t="s">
        <v>192</v>
      </c>
      <c r="C89" s="105"/>
      <c r="D89" s="105"/>
      <c r="E89" s="105"/>
      <c r="F89" s="105"/>
      <c r="G89" s="105"/>
      <c r="I89" s="105"/>
      <c r="J89" s="105"/>
      <c r="K89" s="105"/>
      <c r="L89" s="132"/>
    </row>
    <row r="90" spans="1:12" ht="12.75">
      <c r="A90" s="203" t="s">
        <v>189</v>
      </c>
      <c r="B90" s="130" t="s">
        <v>194</v>
      </c>
      <c r="C90" s="130"/>
      <c r="D90" s="130"/>
      <c r="E90" s="130"/>
      <c r="F90" s="130"/>
      <c r="G90" s="130"/>
      <c r="H90" s="201"/>
      <c r="I90" s="130">
        <v>0</v>
      </c>
      <c r="J90" s="130">
        <v>0</v>
      </c>
      <c r="K90" s="130">
        <v>0</v>
      </c>
      <c r="L90" s="132">
        <v>0</v>
      </c>
    </row>
    <row r="91" spans="1:12" ht="12.75">
      <c r="A91" s="203" t="s">
        <v>190</v>
      </c>
      <c r="B91" s="130" t="s">
        <v>141</v>
      </c>
      <c r="C91" s="130"/>
      <c r="D91" s="130"/>
      <c r="E91" s="130"/>
      <c r="F91" s="130"/>
      <c r="G91" s="130"/>
      <c r="H91" s="201"/>
      <c r="I91" s="130">
        <f>SUM(I90)</f>
        <v>0</v>
      </c>
      <c r="J91" s="130">
        <f>SUM(J90)</f>
        <v>0</v>
      </c>
      <c r="K91" s="130">
        <f>SUM(K90)</f>
        <v>0</v>
      </c>
      <c r="L91" s="132">
        <v>0</v>
      </c>
    </row>
    <row r="92" spans="1:12" ht="12.75">
      <c r="A92" s="203"/>
      <c r="B92" s="130"/>
      <c r="C92" s="130"/>
      <c r="D92" s="130"/>
      <c r="E92" s="130"/>
      <c r="F92" s="130"/>
      <c r="G92" s="130"/>
      <c r="H92" s="201"/>
      <c r="I92" s="130"/>
      <c r="J92" s="130"/>
      <c r="K92" s="130"/>
      <c r="L92" s="132"/>
    </row>
    <row r="93" spans="1:12" s="199" customFormat="1" ht="12.75">
      <c r="A93" s="202" t="s">
        <v>191</v>
      </c>
      <c r="B93" s="105" t="s">
        <v>197</v>
      </c>
      <c r="C93" s="105"/>
      <c r="D93" s="105"/>
      <c r="E93" s="105"/>
      <c r="F93" s="105"/>
      <c r="G93" s="105"/>
      <c r="I93" s="105"/>
      <c r="J93" s="105"/>
      <c r="K93" s="105"/>
      <c r="L93" s="132"/>
    </row>
    <row r="94" spans="1:12" ht="12.75">
      <c r="A94" s="203" t="s">
        <v>193</v>
      </c>
      <c r="B94" s="130" t="s">
        <v>199</v>
      </c>
      <c r="C94" s="130"/>
      <c r="D94" s="130"/>
      <c r="E94" s="130"/>
      <c r="F94" s="130"/>
      <c r="G94" s="130"/>
      <c r="H94" s="201"/>
      <c r="I94" s="130">
        <v>0</v>
      </c>
      <c r="J94" s="130">
        <v>0</v>
      </c>
      <c r="K94" s="130">
        <v>0</v>
      </c>
      <c r="L94" s="132">
        <v>0</v>
      </c>
    </row>
    <row r="95" spans="1:12" ht="12.75">
      <c r="A95" s="203" t="s">
        <v>195</v>
      </c>
      <c r="B95" s="130" t="s">
        <v>141</v>
      </c>
      <c r="C95" s="130"/>
      <c r="D95" s="130"/>
      <c r="E95" s="130"/>
      <c r="F95" s="130"/>
      <c r="G95" s="130"/>
      <c r="H95" s="201"/>
      <c r="I95" s="130">
        <f>SUM(I94)</f>
        <v>0</v>
      </c>
      <c r="J95" s="130">
        <f>SUM(J94)</f>
        <v>0</v>
      </c>
      <c r="K95" s="130">
        <f>SUM(K94)</f>
        <v>0</v>
      </c>
      <c r="L95" s="132">
        <v>0</v>
      </c>
    </row>
    <row r="96" spans="1:12" ht="12.75">
      <c r="A96" s="203"/>
      <c r="B96" s="130"/>
      <c r="C96" s="130"/>
      <c r="D96" s="130"/>
      <c r="E96" s="130"/>
      <c r="F96" s="130"/>
      <c r="G96" s="130"/>
      <c r="H96" s="201"/>
      <c r="I96" s="130"/>
      <c r="J96" s="130"/>
      <c r="K96" s="130"/>
      <c r="L96" s="132"/>
    </row>
    <row r="97" spans="1:12" s="199" customFormat="1" ht="12.75">
      <c r="A97" s="202" t="s">
        <v>196</v>
      </c>
      <c r="B97" s="202" t="s">
        <v>202</v>
      </c>
      <c r="C97" s="105"/>
      <c r="D97" s="105"/>
      <c r="E97" s="105"/>
      <c r="F97" s="105"/>
      <c r="G97" s="105"/>
      <c r="I97" s="105"/>
      <c r="J97" s="105"/>
      <c r="K97" s="105"/>
      <c r="L97" s="132"/>
    </row>
    <row r="98" spans="1:12" ht="12.75">
      <c r="A98" s="203" t="s">
        <v>198</v>
      </c>
      <c r="B98" s="130" t="s">
        <v>204</v>
      </c>
      <c r="C98" s="130"/>
      <c r="D98" s="130"/>
      <c r="E98" s="130"/>
      <c r="F98" s="130"/>
      <c r="G98" s="130"/>
      <c r="H98" s="201"/>
      <c r="I98" s="130">
        <v>0</v>
      </c>
      <c r="J98" s="130">
        <v>0</v>
      </c>
      <c r="K98" s="130">
        <v>86</v>
      </c>
      <c r="L98" s="132">
        <v>0</v>
      </c>
    </row>
    <row r="99" spans="1:12" ht="12.75">
      <c r="A99" s="203" t="s">
        <v>200</v>
      </c>
      <c r="B99" s="130" t="s">
        <v>141</v>
      </c>
      <c r="C99" s="130"/>
      <c r="D99" s="130"/>
      <c r="E99" s="130"/>
      <c r="F99" s="130"/>
      <c r="G99" s="130"/>
      <c r="H99" s="201"/>
      <c r="I99" s="130">
        <f>SUM(I98)</f>
        <v>0</v>
      </c>
      <c r="J99" s="130">
        <f>SUM(J98)</f>
        <v>0</v>
      </c>
      <c r="K99" s="130">
        <f>SUM(K98)</f>
        <v>86</v>
      </c>
      <c r="L99" s="132">
        <v>0</v>
      </c>
    </row>
    <row r="100" spans="1:12" ht="12.75">
      <c r="A100" s="203"/>
      <c r="B100" s="130"/>
      <c r="C100" s="130"/>
      <c r="D100" s="130"/>
      <c r="E100" s="130"/>
      <c r="F100" s="130"/>
      <c r="G100" s="130"/>
      <c r="H100" s="201"/>
      <c r="I100" s="130"/>
      <c r="J100" s="130"/>
      <c r="K100" s="130"/>
      <c r="L100" s="132"/>
    </row>
    <row r="101" spans="1:12" s="105" customFormat="1" ht="11.25">
      <c r="A101" s="202" t="s">
        <v>201</v>
      </c>
      <c r="B101" s="202" t="s">
        <v>207</v>
      </c>
      <c r="L101" s="132"/>
    </row>
    <row r="102" spans="1:12" ht="12.75">
      <c r="A102" s="203" t="s">
        <v>203</v>
      </c>
      <c r="B102" s="130" t="s">
        <v>199</v>
      </c>
      <c r="C102" s="130"/>
      <c r="D102" s="130"/>
      <c r="E102" s="130"/>
      <c r="F102" s="130"/>
      <c r="G102" s="130"/>
      <c r="H102" s="201"/>
      <c r="I102" s="130">
        <v>2500</v>
      </c>
      <c r="J102" s="130">
        <v>2500</v>
      </c>
      <c r="K102" s="130">
        <v>1825</v>
      </c>
      <c r="L102" s="132">
        <f>K102/J102*100</f>
        <v>73</v>
      </c>
    </row>
    <row r="103" spans="1:12" ht="12.75">
      <c r="A103" s="203" t="s">
        <v>205</v>
      </c>
      <c r="B103" s="130" t="s">
        <v>385</v>
      </c>
      <c r="C103" s="130"/>
      <c r="D103" s="130"/>
      <c r="E103" s="130"/>
      <c r="F103" s="130"/>
      <c r="G103" s="130"/>
      <c r="H103" s="201"/>
      <c r="I103" s="130">
        <v>1000</v>
      </c>
      <c r="J103" s="130">
        <v>1000</v>
      </c>
      <c r="K103" s="130">
        <v>0</v>
      </c>
      <c r="L103" s="132">
        <f>K103/J103*100</f>
        <v>0</v>
      </c>
    </row>
    <row r="104" spans="1:12" ht="12.75">
      <c r="A104" s="203" t="s">
        <v>384</v>
      </c>
      <c r="B104" s="130" t="s">
        <v>141</v>
      </c>
      <c r="C104" s="130"/>
      <c r="D104" s="130"/>
      <c r="E104" s="130"/>
      <c r="F104" s="130"/>
      <c r="G104" s="130"/>
      <c r="H104" s="201"/>
      <c r="I104" s="130">
        <f>SUM(I102:I103)</f>
        <v>3500</v>
      </c>
      <c r="J104" s="130">
        <f>SUM(J102:J103)</f>
        <v>3500</v>
      </c>
      <c r="K104" s="130">
        <f>SUM(K102:K103)</f>
        <v>1825</v>
      </c>
      <c r="L104" s="132">
        <f>K104/J104*100</f>
        <v>52.142857142857146</v>
      </c>
    </row>
    <row r="105" spans="1:12" ht="12.75">
      <c r="A105" s="203"/>
      <c r="B105" s="130"/>
      <c r="C105" s="130"/>
      <c r="D105" s="130"/>
      <c r="E105" s="130"/>
      <c r="F105" s="130"/>
      <c r="G105" s="130"/>
      <c r="H105" s="201"/>
      <c r="I105" s="130"/>
      <c r="J105" s="130"/>
      <c r="K105" s="130"/>
      <c r="L105" s="132"/>
    </row>
    <row r="106" spans="1:12" s="199" customFormat="1" ht="12.75">
      <c r="A106" s="202" t="s">
        <v>206</v>
      </c>
      <c r="B106" s="105" t="s">
        <v>211</v>
      </c>
      <c r="C106" s="105"/>
      <c r="D106" s="105"/>
      <c r="E106" s="105"/>
      <c r="F106" s="105"/>
      <c r="G106" s="105"/>
      <c r="I106" s="105"/>
      <c r="J106" s="105"/>
      <c r="K106" s="105"/>
      <c r="L106" s="132"/>
    </row>
    <row r="107" spans="1:12" ht="12.75">
      <c r="A107" s="203" t="s">
        <v>208</v>
      </c>
      <c r="B107" s="130" t="s">
        <v>199</v>
      </c>
      <c r="C107" s="130"/>
      <c r="D107" s="130"/>
      <c r="E107" s="130"/>
      <c r="F107" s="130"/>
      <c r="G107" s="130"/>
      <c r="H107" s="201"/>
      <c r="I107" s="130">
        <v>500</v>
      </c>
      <c r="J107" s="130">
        <v>500</v>
      </c>
      <c r="K107" s="130">
        <v>362</v>
      </c>
      <c r="L107" s="132">
        <f>K107/J107*100</f>
        <v>72.39999999999999</v>
      </c>
    </row>
    <row r="108" spans="1:12" ht="12.75">
      <c r="A108" s="203" t="s">
        <v>209</v>
      </c>
      <c r="B108" s="130" t="s">
        <v>141</v>
      </c>
      <c r="C108" s="130"/>
      <c r="D108" s="130"/>
      <c r="E108" s="130"/>
      <c r="F108" s="130"/>
      <c r="G108" s="130"/>
      <c r="H108" s="201"/>
      <c r="I108" s="130">
        <f>SUM(I107)</f>
        <v>500</v>
      </c>
      <c r="J108" s="130">
        <f>SUM(J107)</f>
        <v>500</v>
      </c>
      <c r="K108" s="130">
        <f>SUM(K107)</f>
        <v>362</v>
      </c>
      <c r="L108" s="132">
        <f>K108/J108*100</f>
        <v>72.39999999999999</v>
      </c>
    </row>
    <row r="109" spans="1:12" ht="12.75">
      <c r="A109" s="203"/>
      <c r="B109" s="130"/>
      <c r="C109" s="130"/>
      <c r="D109" s="130"/>
      <c r="E109" s="130"/>
      <c r="F109" s="130"/>
      <c r="G109" s="130"/>
      <c r="H109" s="201"/>
      <c r="I109" s="130"/>
      <c r="J109" s="130"/>
      <c r="K109" s="130"/>
      <c r="L109" s="132"/>
    </row>
    <row r="110" spans="1:12" s="199" customFormat="1" ht="12.75">
      <c r="A110" s="202" t="s">
        <v>210</v>
      </c>
      <c r="B110" s="105" t="s">
        <v>215</v>
      </c>
      <c r="C110" s="105"/>
      <c r="D110" s="105"/>
      <c r="E110" s="105"/>
      <c r="F110" s="105"/>
      <c r="G110" s="105"/>
      <c r="I110" s="105"/>
      <c r="J110" s="105"/>
      <c r="K110" s="105"/>
      <c r="L110" s="132"/>
    </row>
    <row r="111" spans="1:12" ht="12.75">
      <c r="A111" s="203" t="s">
        <v>212</v>
      </c>
      <c r="B111" s="130" t="s">
        <v>272</v>
      </c>
      <c r="C111" s="130"/>
      <c r="D111" s="130"/>
      <c r="E111" s="130"/>
      <c r="F111" s="130"/>
      <c r="G111" s="130"/>
      <c r="H111" s="201"/>
      <c r="I111" s="130">
        <f>SUM(I112)</f>
        <v>685</v>
      </c>
      <c r="J111" s="130">
        <v>685</v>
      </c>
      <c r="K111" s="130">
        <v>36</v>
      </c>
      <c r="L111" s="132">
        <f>K111/J111*100</f>
        <v>5.255474452554744</v>
      </c>
    </row>
    <row r="112" spans="1:12" ht="12.75">
      <c r="A112" s="203" t="s">
        <v>213</v>
      </c>
      <c r="B112" s="130" t="s">
        <v>141</v>
      </c>
      <c r="C112" s="130"/>
      <c r="D112" s="130"/>
      <c r="E112" s="130"/>
      <c r="F112" s="130"/>
      <c r="G112" s="130"/>
      <c r="H112" s="201"/>
      <c r="I112" s="130">
        <v>685</v>
      </c>
      <c r="J112" s="130">
        <v>686</v>
      </c>
      <c r="K112" s="130">
        <v>36</v>
      </c>
      <c r="L112" s="132">
        <f>K112/J112*100</f>
        <v>5.247813411078718</v>
      </c>
    </row>
    <row r="113" spans="1:12" ht="12.75">
      <c r="A113" s="203"/>
      <c r="B113" s="130"/>
      <c r="C113" s="130"/>
      <c r="D113" s="130"/>
      <c r="E113" s="130"/>
      <c r="F113" s="130"/>
      <c r="G113" s="130"/>
      <c r="H113" s="201"/>
      <c r="I113" s="130"/>
      <c r="J113" s="130"/>
      <c r="K113" s="130"/>
      <c r="L113" s="132"/>
    </row>
    <row r="114" spans="1:12" s="199" customFormat="1" ht="12.75">
      <c r="A114" s="202" t="s">
        <v>214</v>
      </c>
      <c r="B114" s="105" t="s">
        <v>362</v>
      </c>
      <c r="C114" s="105"/>
      <c r="D114" s="105"/>
      <c r="E114" s="105"/>
      <c r="F114" s="105"/>
      <c r="G114" s="105"/>
      <c r="I114" s="105"/>
      <c r="J114" s="105"/>
      <c r="K114" s="105"/>
      <c r="L114" s="132"/>
    </row>
    <row r="115" spans="1:12" ht="12.75">
      <c r="A115" s="203" t="s">
        <v>216</v>
      </c>
      <c r="B115" s="130" t="s">
        <v>363</v>
      </c>
      <c r="C115" s="130"/>
      <c r="D115" s="130"/>
      <c r="E115" s="130"/>
      <c r="F115" s="130"/>
      <c r="G115" s="130"/>
      <c r="H115" s="201"/>
      <c r="I115" s="134">
        <v>18000</v>
      </c>
      <c r="J115" s="134">
        <v>18000</v>
      </c>
      <c r="K115" s="134">
        <v>23418</v>
      </c>
      <c r="L115" s="132">
        <f>K115/J115*100</f>
        <v>130.1</v>
      </c>
    </row>
    <row r="116" spans="1:12" ht="12.75">
      <c r="A116" s="203" t="s">
        <v>217</v>
      </c>
      <c r="B116" s="130" t="s">
        <v>364</v>
      </c>
      <c r="C116" s="130"/>
      <c r="D116" s="130"/>
      <c r="E116" s="130"/>
      <c r="F116" s="130"/>
      <c r="G116" s="130"/>
      <c r="I116" s="130">
        <v>8500</v>
      </c>
      <c r="J116" s="130">
        <v>8500</v>
      </c>
      <c r="K116" s="130">
        <v>6706</v>
      </c>
      <c r="L116" s="132">
        <f>K116/J116*100</f>
        <v>78.89411764705882</v>
      </c>
    </row>
    <row r="117" spans="1:12" ht="12.75">
      <c r="A117" s="203" t="s">
        <v>365</v>
      </c>
      <c r="B117" s="130" t="s">
        <v>375</v>
      </c>
      <c r="C117" s="130"/>
      <c r="D117" s="130"/>
      <c r="E117" s="130"/>
      <c r="F117" s="130"/>
      <c r="G117" s="130"/>
      <c r="I117" s="130">
        <v>5130</v>
      </c>
      <c r="J117" s="130">
        <v>5130</v>
      </c>
      <c r="K117" s="130">
        <v>6323</v>
      </c>
      <c r="L117" s="132">
        <f>K117/J117*100</f>
        <v>123.25536062378168</v>
      </c>
    </row>
    <row r="118" spans="1:12" ht="12.75">
      <c r="A118" s="203" t="s">
        <v>376</v>
      </c>
      <c r="B118" s="130" t="s">
        <v>141</v>
      </c>
      <c r="C118" s="130"/>
      <c r="D118" s="130"/>
      <c r="E118" s="130"/>
      <c r="F118" s="130"/>
      <c r="G118" s="130"/>
      <c r="I118" s="130">
        <f>SUM(I115:I117)</f>
        <v>31630</v>
      </c>
      <c r="J118" s="130">
        <f>SUM(J115:J117)</f>
        <v>31630</v>
      </c>
      <c r="K118" s="130">
        <f>SUM(K115:K117)</f>
        <v>36447</v>
      </c>
      <c r="L118" s="132">
        <f>K118/J118*100</f>
        <v>115.22921277268416</v>
      </c>
    </row>
    <row r="119" spans="1:12" ht="12.75">
      <c r="A119" s="203"/>
      <c r="B119" s="130"/>
      <c r="C119" s="130"/>
      <c r="D119" s="130"/>
      <c r="E119" s="130"/>
      <c r="F119" s="130"/>
      <c r="G119" s="130"/>
      <c r="I119" s="130"/>
      <c r="J119" s="130"/>
      <c r="K119" s="130"/>
      <c r="L119" s="132"/>
    </row>
    <row r="120" spans="1:12" s="199" customFormat="1" ht="12.75">
      <c r="A120" s="202" t="s">
        <v>450</v>
      </c>
      <c r="B120" s="105" t="s">
        <v>451</v>
      </c>
      <c r="C120" s="105"/>
      <c r="D120" s="105"/>
      <c r="E120" s="105"/>
      <c r="F120" s="105"/>
      <c r="G120" s="105"/>
      <c r="I120" s="105"/>
      <c r="J120" s="105"/>
      <c r="K120" s="105"/>
      <c r="L120" s="132"/>
    </row>
    <row r="121" spans="1:12" ht="12.75">
      <c r="A121" s="203" t="s">
        <v>452</v>
      </c>
      <c r="B121" s="130" t="s">
        <v>24</v>
      </c>
      <c r="C121" s="130"/>
      <c r="D121" s="130"/>
      <c r="E121" s="130"/>
      <c r="F121" s="130"/>
      <c r="G121" s="130"/>
      <c r="I121" s="130">
        <v>0</v>
      </c>
      <c r="J121" s="130">
        <v>20</v>
      </c>
      <c r="K121" s="130">
        <v>52</v>
      </c>
      <c r="L121" s="132">
        <f>K121/J121*100</f>
        <v>260</v>
      </c>
    </row>
    <row r="122" spans="1:12" ht="12.75">
      <c r="A122" s="203" t="s">
        <v>453</v>
      </c>
      <c r="B122" s="130" t="s">
        <v>141</v>
      </c>
      <c r="C122" s="130"/>
      <c r="D122" s="130"/>
      <c r="E122" s="130"/>
      <c r="F122" s="130"/>
      <c r="G122" s="130"/>
      <c r="I122" s="130">
        <f>SUM(I121)</f>
        <v>0</v>
      </c>
      <c r="J122" s="130">
        <f>SUM(J121)</f>
        <v>20</v>
      </c>
      <c r="K122" s="130">
        <f>SUM(K121)</f>
        <v>52</v>
      </c>
      <c r="L122" s="132">
        <f>K122/J122*100</f>
        <v>260</v>
      </c>
    </row>
    <row r="123" spans="1:12" ht="12.75">
      <c r="A123" s="203"/>
      <c r="B123" s="130"/>
      <c r="C123" s="130"/>
      <c r="D123" s="130"/>
      <c r="E123" s="130"/>
      <c r="F123" s="130"/>
      <c r="G123" s="130"/>
      <c r="I123" s="130"/>
      <c r="J123" s="130"/>
      <c r="K123" s="130"/>
      <c r="L123" s="132"/>
    </row>
    <row r="124" spans="1:12" s="199" customFormat="1" ht="12.75">
      <c r="A124" s="202" t="s">
        <v>499</v>
      </c>
      <c r="B124" s="105" t="s">
        <v>502</v>
      </c>
      <c r="C124" s="105"/>
      <c r="D124" s="105"/>
      <c r="E124" s="105"/>
      <c r="F124" s="105"/>
      <c r="G124" s="105"/>
      <c r="I124" s="105"/>
      <c r="J124" s="105"/>
      <c r="K124" s="105"/>
      <c r="L124" s="132"/>
    </row>
    <row r="125" spans="1:12" ht="12.75">
      <c r="A125" s="203" t="s">
        <v>500</v>
      </c>
      <c r="B125" s="130" t="s">
        <v>503</v>
      </c>
      <c r="C125" s="130"/>
      <c r="D125" s="130"/>
      <c r="E125" s="130"/>
      <c r="F125" s="130"/>
      <c r="G125" s="130"/>
      <c r="I125" s="130">
        <v>0</v>
      </c>
      <c r="J125" s="130">
        <v>0</v>
      </c>
      <c r="K125" s="130">
        <v>448</v>
      </c>
      <c r="L125" s="132">
        <v>0</v>
      </c>
    </row>
    <row r="126" spans="1:12" ht="12.75">
      <c r="A126" s="203" t="s">
        <v>501</v>
      </c>
      <c r="B126" s="130" t="s">
        <v>141</v>
      </c>
      <c r="C126" s="130"/>
      <c r="D126" s="130"/>
      <c r="E126" s="130"/>
      <c r="F126" s="130"/>
      <c r="G126" s="130"/>
      <c r="I126" s="130">
        <f>SUM(I125)</f>
        <v>0</v>
      </c>
      <c r="J126" s="130">
        <f>SUM(J125)</f>
        <v>0</v>
      </c>
      <c r="K126" s="130">
        <f>SUM(K125)</f>
        <v>448</v>
      </c>
      <c r="L126" s="132">
        <v>0</v>
      </c>
    </row>
    <row r="127" spans="1:12" ht="12.75">
      <c r="A127" s="203"/>
      <c r="B127" s="130"/>
      <c r="C127" s="130"/>
      <c r="D127" s="130"/>
      <c r="E127" s="130"/>
      <c r="F127" s="130"/>
      <c r="G127" s="130"/>
      <c r="I127" s="130"/>
      <c r="J127" s="130"/>
      <c r="K127" s="130"/>
      <c r="L127" s="132"/>
    </row>
    <row r="128" spans="1:12" ht="12.75">
      <c r="A128" s="203" t="s">
        <v>476</v>
      </c>
      <c r="B128" s="130" t="s">
        <v>475</v>
      </c>
      <c r="C128" s="130"/>
      <c r="D128" s="130"/>
      <c r="E128" s="130"/>
      <c r="F128" s="130"/>
      <c r="G128" s="130"/>
      <c r="I128" s="130">
        <v>0</v>
      </c>
      <c r="J128" s="130">
        <v>0</v>
      </c>
      <c r="K128" s="130">
        <v>-2145</v>
      </c>
      <c r="L128" s="132">
        <v>0</v>
      </c>
    </row>
    <row r="129" spans="1:12" ht="12.75">
      <c r="A129" s="203"/>
      <c r="I129" s="130"/>
      <c r="J129" s="130"/>
      <c r="K129" s="130"/>
      <c r="L129" s="132"/>
    </row>
    <row r="130" spans="1:12" ht="23.25" customHeight="1">
      <c r="A130" s="205" t="s">
        <v>38</v>
      </c>
      <c r="I130" s="130">
        <f>SUM(I11+I16+I31+I43+I50+I81+I87+I91+I95+I99+I104+I108+I112+I118+I122)</f>
        <v>242792</v>
      </c>
      <c r="J130" s="130">
        <f>SUM(J11+J16+J31+J43+J50+J81+J87+J91+J95+J99+J104+J108+J112+J118+J122+J83)</f>
        <v>266971</v>
      </c>
      <c r="K130" s="130">
        <f>SUM(K11+K16+K31+K43+K50+K81+K87+K91+K95+K99+K104+K108+K112+K118+K122+K82+K83+K128+K126)</f>
        <v>257656</v>
      </c>
      <c r="L130" s="132">
        <f>K130/J130*100</f>
        <v>96.51085698446647</v>
      </c>
    </row>
  </sheetData>
  <mergeCells count="3">
    <mergeCell ref="I4:J4"/>
    <mergeCell ref="K4:K5"/>
    <mergeCell ref="L4:L5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61.140625" style="0" customWidth="1"/>
    <col min="2" max="3" width="11.8515625" style="99" customWidth="1"/>
    <col min="4" max="4" width="10.7109375" style="0" customWidth="1"/>
    <col min="5" max="5" width="10.421875" style="0" customWidth="1"/>
  </cols>
  <sheetData>
    <row r="1" spans="1:6" ht="15.75">
      <c r="A1" s="325" t="s">
        <v>697</v>
      </c>
      <c r="B1" s="325"/>
      <c r="C1" s="325"/>
      <c r="D1" s="325"/>
      <c r="E1" s="325"/>
      <c r="F1" s="325"/>
    </row>
    <row r="2" spans="1:5" ht="15.75">
      <c r="A2" s="218" t="s">
        <v>390</v>
      </c>
      <c r="B2" s="218"/>
      <c r="C2" s="218"/>
      <c r="D2" s="218"/>
      <c r="E2" s="218"/>
    </row>
    <row r="3" spans="1:5" ht="15.75">
      <c r="A3" s="218" t="s">
        <v>492</v>
      </c>
      <c r="B3" s="218"/>
      <c r="C3" s="218"/>
      <c r="D3" s="218"/>
      <c r="E3" s="218"/>
    </row>
    <row r="4" spans="1:5" ht="15.75">
      <c r="A4" s="1"/>
      <c r="B4" s="13"/>
      <c r="C4" s="13"/>
      <c r="D4" s="1"/>
      <c r="E4" s="1"/>
    </row>
    <row r="5" spans="1:6" ht="49.5" customHeight="1">
      <c r="A5" s="96" t="s">
        <v>294</v>
      </c>
      <c r="B5" s="207" t="s">
        <v>295</v>
      </c>
      <c r="C5" s="207" t="s">
        <v>296</v>
      </c>
      <c r="D5" s="207" t="s">
        <v>297</v>
      </c>
      <c r="E5" s="207" t="s">
        <v>298</v>
      </c>
      <c r="F5" s="99"/>
    </row>
    <row r="6" spans="1:6" ht="15.75">
      <c r="A6" s="1"/>
      <c r="B6" s="159"/>
      <c r="C6" s="159"/>
      <c r="D6" s="159"/>
      <c r="E6" s="159"/>
      <c r="F6" s="99"/>
    </row>
    <row r="7" spans="1:6" ht="15.75">
      <c r="A7" s="97" t="s">
        <v>393</v>
      </c>
      <c r="B7" s="159">
        <v>0</v>
      </c>
      <c r="C7" s="159">
        <v>412</v>
      </c>
      <c r="D7" s="159">
        <v>0</v>
      </c>
      <c r="E7" s="159">
        <f>SUM(B7:D7)</f>
        <v>412</v>
      </c>
      <c r="F7" s="99"/>
    </row>
    <row r="8" spans="1:6" ht="15.75">
      <c r="A8" s="97" t="s">
        <v>479</v>
      </c>
      <c r="B8" s="159">
        <v>3952</v>
      </c>
      <c r="C8" s="159">
        <v>0</v>
      </c>
      <c r="D8" s="159">
        <v>0</v>
      </c>
      <c r="E8" s="159">
        <f aca="true" t="shared" si="0" ref="E8:E20">SUM(B8:D8)</f>
        <v>3952</v>
      </c>
      <c r="F8" s="99"/>
    </row>
    <row r="9" spans="1:6" ht="15.75">
      <c r="A9" s="97" t="s">
        <v>316</v>
      </c>
      <c r="B9" s="159">
        <v>119487</v>
      </c>
      <c r="C9" s="159">
        <v>0</v>
      </c>
      <c r="D9" s="159">
        <v>0</v>
      </c>
      <c r="E9" s="159">
        <f t="shared" si="0"/>
        <v>119487</v>
      </c>
      <c r="F9" s="99"/>
    </row>
    <row r="10" spans="1:6" ht="15.75">
      <c r="A10" s="97" t="s">
        <v>317</v>
      </c>
      <c r="B10" s="159">
        <v>51078</v>
      </c>
      <c r="C10" s="159">
        <v>0</v>
      </c>
      <c r="D10" s="159">
        <v>0</v>
      </c>
      <c r="E10" s="159">
        <f t="shared" si="0"/>
        <v>51078</v>
      </c>
      <c r="F10" s="99"/>
    </row>
    <row r="11" spans="1:6" ht="15.75">
      <c r="A11" s="12" t="s">
        <v>318</v>
      </c>
      <c r="B11" s="159">
        <v>0</v>
      </c>
      <c r="C11" s="159">
        <v>3986</v>
      </c>
      <c r="D11" s="159">
        <v>0</v>
      </c>
      <c r="E11" s="159">
        <f t="shared" si="0"/>
        <v>3986</v>
      </c>
      <c r="F11" s="99"/>
    </row>
    <row r="12" spans="1:6" ht="15.75">
      <c r="A12" s="12" t="s">
        <v>512</v>
      </c>
      <c r="B12" s="159">
        <v>41630</v>
      </c>
      <c r="C12" s="159">
        <v>0</v>
      </c>
      <c r="D12" s="159">
        <v>0</v>
      </c>
      <c r="E12" s="159">
        <f t="shared" si="0"/>
        <v>41630</v>
      </c>
      <c r="F12" s="99"/>
    </row>
    <row r="13" spans="1:6" ht="15.75">
      <c r="A13" s="97" t="s">
        <v>396</v>
      </c>
      <c r="B13" s="159">
        <v>0</v>
      </c>
      <c r="C13" s="159">
        <v>0</v>
      </c>
      <c r="D13" s="159">
        <v>0</v>
      </c>
      <c r="E13" s="159">
        <f t="shared" si="0"/>
        <v>0</v>
      </c>
      <c r="F13" s="99"/>
    </row>
    <row r="14" spans="1:6" ht="15.75">
      <c r="A14" s="97" t="s">
        <v>319</v>
      </c>
      <c r="B14" s="159">
        <v>362</v>
      </c>
      <c r="C14" s="159">
        <v>0</v>
      </c>
      <c r="D14" s="159">
        <v>0</v>
      </c>
      <c r="E14" s="159">
        <f t="shared" si="0"/>
        <v>362</v>
      </c>
      <c r="F14" s="99"/>
    </row>
    <row r="15" spans="1:6" ht="15.75">
      <c r="A15" s="97" t="s">
        <v>513</v>
      </c>
      <c r="B15" s="159">
        <v>86</v>
      </c>
      <c r="C15" s="159">
        <v>0</v>
      </c>
      <c r="D15" s="159">
        <v>0</v>
      </c>
      <c r="E15" s="159">
        <f t="shared" si="0"/>
        <v>86</v>
      </c>
      <c r="F15" s="99"/>
    </row>
    <row r="16" spans="1:6" ht="15.75">
      <c r="A16" s="97" t="s">
        <v>514</v>
      </c>
      <c r="B16" s="159">
        <v>448</v>
      </c>
      <c r="C16" s="159">
        <v>0</v>
      </c>
      <c r="D16" s="159">
        <v>0</v>
      </c>
      <c r="E16" s="159">
        <f t="shared" si="0"/>
        <v>448</v>
      </c>
      <c r="F16" s="99"/>
    </row>
    <row r="17" spans="1:6" ht="15.75">
      <c r="A17" s="97" t="s">
        <v>320</v>
      </c>
      <c r="B17" s="159">
        <v>1825</v>
      </c>
      <c r="C17" s="159">
        <v>0</v>
      </c>
      <c r="D17" s="159">
        <v>0</v>
      </c>
      <c r="E17" s="159">
        <f t="shared" si="0"/>
        <v>1825</v>
      </c>
      <c r="F17" s="99"/>
    </row>
    <row r="18" spans="1:6" ht="15.75">
      <c r="A18" s="97" t="s">
        <v>394</v>
      </c>
      <c r="B18" s="159"/>
      <c r="C18" s="159">
        <v>36</v>
      </c>
      <c r="D18" s="159">
        <v>0</v>
      </c>
      <c r="E18" s="159">
        <f t="shared" si="0"/>
        <v>36</v>
      </c>
      <c r="F18" s="99"/>
    </row>
    <row r="19" spans="1:6" ht="15.75">
      <c r="A19" s="97" t="s">
        <v>400</v>
      </c>
      <c r="B19" s="159">
        <v>0</v>
      </c>
      <c r="C19" s="159">
        <v>52</v>
      </c>
      <c r="D19" s="159"/>
      <c r="E19" s="159">
        <f t="shared" si="0"/>
        <v>52</v>
      </c>
      <c r="F19" s="99"/>
    </row>
    <row r="20" spans="1:6" ht="15.75">
      <c r="A20" s="100" t="s">
        <v>395</v>
      </c>
      <c r="B20" s="208">
        <v>0</v>
      </c>
      <c r="C20" s="208">
        <v>36447</v>
      </c>
      <c r="D20" s="208">
        <v>0</v>
      </c>
      <c r="E20" s="208">
        <f t="shared" si="0"/>
        <v>36447</v>
      </c>
      <c r="F20" s="99"/>
    </row>
    <row r="21" spans="1:6" ht="15.75">
      <c r="A21" s="98" t="s">
        <v>311</v>
      </c>
      <c r="B21" s="101">
        <f>SUM(B7:B20)</f>
        <v>218868</v>
      </c>
      <c r="C21" s="101">
        <f>SUM(C7:C20)</f>
        <v>40933</v>
      </c>
      <c r="D21" s="101">
        <f>SUM(D7:D20)</f>
        <v>0</v>
      </c>
      <c r="E21" s="101">
        <f>SUM(E7:E20)</f>
        <v>259801</v>
      </c>
      <c r="F21" s="99"/>
    </row>
    <row r="22" spans="4:6" ht="12.75">
      <c r="D22" s="99"/>
      <c r="E22" s="99"/>
      <c r="F22" s="99"/>
    </row>
    <row r="23" spans="1:6" ht="15.75">
      <c r="A23" s="181" t="s">
        <v>475</v>
      </c>
      <c r="B23" s="199">
        <v>0</v>
      </c>
      <c r="C23" s="182">
        <v>0</v>
      </c>
      <c r="D23" s="199">
        <v>0</v>
      </c>
      <c r="E23" s="199">
        <v>-2145</v>
      </c>
      <c r="F23" s="99"/>
    </row>
    <row r="26" spans="1:5" ht="12.75">
      <c r="A26" s="57" t="s">
        <v>480</v>
      </c>
      <c r="B26" s="200">
        <f>SUM(B21:B25)</f>
        <v>218868</v>
      </c>
      <c r="C26" s="200">
        <f>SUM(C21:C25)</f>
        <v>40933</v>
      </c>
      <c r="D26" s="57">
        <v>0</v>
      </c>
      <c r="E26" s="183">
        <f>SUM(E21:E25)</f>
        <v>257656</v>
      </c>
    </row>
    <row r="36" ht="15.75" customHeight="1"/>
  </sheetData>
  <mergeCells count="3">
    <mergeCell ref="A2:E2"/>
    <mergeCell ref="A3:E3"/>
    <mergeCell ref="A1:F1"/>
  </mergeCells>
  <printOptions heading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2"/>
  <sheetViews>
    <sheetView view="pageBreakPreview" zoomScaleSheetLayoutView="100" workbookViewId="0" topLeftCell="A367">
      <selection activeCell="G395" sqref="G395"/>
    </sheetView>
  </sheetViews>
  <sheetFormatPr defaultColWidth="9.140625" defaultRowHeight="12.75"/>
  <cols>
    <col min="1" max="1" width="1.1484375" style="126" customWidth="1"/>
    <col min="2" max="2" width="3.421875" style="25" customWidth="1"/>
    <col min="3" max="4" width="2.140625" style="25" customWidth="1"/>
    <col min="5" max="5" width="38.00390625" style="25" customWidth="1"/>
    <col min="6" max="6" width="15.421875" style="25" customWidth="1"/>
    <col min="7" max="7" width="15.421875" style="129" customWidth="1"/>
    <col min="8" max="8" width="13.140625" style="129" customWidth="1"/>
    <col min="9" max="9" width="14.421875" style="129" customWidth="1"/>
    <col min="10" max="10" width="12.8515625" style="129" customWidth="1"/>
    <col min="11" max="16384" width="9.140625" style="129" customWidth="1"/>
  </cols>
  <sheetData>
    <row r="1" spans="1:7" ht="24" customHeight="1">
      <c r="A1" s="325" t="s">
        <v>696</v>
      </c>
      <c r="B1" s="325"/>
      <c r="C1" s="325"/>
      <c r="D1" s="325"/>
      <c r="E1" s="325"/>
      <c r="F1" s="325"/>
      <c r="G1" s="214"/>
    </row>
    <row r="2" spans="1:7" ht="12.75">
      <c r="A2" s="211" t="s">
        <v>322</v>
      </c>
      <c r="B2" s="211"/>
      <c r="C2" s="211"/>
      <c r="D2" s="211"/>
      <c r="E2" s="211"/>
      <c r="F2" s="211"/>
      <c r="G2" s="135"/>
    </row>
    <row r="3" spans="1:7" ht="12.75">
      <c r="A3" s="211" t="s">
        <v>493</v>
      </c>
      <c r="B3" s="211"/>
      <c r="C3" s="211"/>
      <c r="D3" s="211"/>
      <c r="E3" s="211"/>
      <c r="F3" s="211"/>
      <c r="G3" s="135"/>
    </row>
    <row r="4" spans="1:7" ht="12.75">
      <c r="A4" s="211" t="s">
        <v>124</v>
      </c>
      <c r="B4" s="211"/>
      <c r="C4" s="211"/>
      <c r="D4" s="211"/>
      <c r="E4" s="211"/>
      <c r="F4" s="211"/>
      <c r="G4" s="135"/>
    </row>
    <row r="5" spans="1:7" ht="4.5" customHeight="1" thickBot="1">
      <c r="A5" s="136"/>
      <c r="B5" s="136"/>
      <c r="C5" s="136"/>
      <c r="D5" s="136"/>
      <c r="E5" s="136"/>
      <c r="F5" s="136"/>
      <c r="G5" s="135"/>
    </row>
    <row r="6" spans="1:10" ht="27.75" customHeight="1">
      <c r="A6" s="327" t="s">
        <v>127</v>
      </c>
      <c r="B6" s="327"/>
      <c r="C6" s="327"/>
      <c r="D6" s="327"/>
      <c r="E6" s="327"/>
      <c r="F6" s="213" t="s">
        <v>123</v>
      </c>
      <c r="G6" s="333" t="s">
        <v>418</v>
      </c>
      <c r="H6" s="334"/>
      <c r="I6" s="328" t="s">
        <v>510</v>
      </c>
      <c r="J6" s="330" t="s">
        <v>420</v>
      </c>
    </row>
    <row r="7" spans="1:10" s="206" customFormat="1" ht="45" customHeight="1">
      <c r="A7" s="327"/>
      <c r="B7" s="327"/>
      <c r="C7" s="327"/>
      <c r="D7" s="327"/>
      <c r="E7" s="327"/>
      <c r="F7" s="213"/>
      <c r="G7" s="137" t="s">
        <v>421</v>
      </c>
      <c r="H7" s="137" t="s">
        <v>422</v>
      </c>
      <c r="I7" s="329"/>
      <c r="J7" s="331"/>
    </row>
    <row r="8" spans="2:10" ht="12.75">
      <c r="B8" s="138" t="s">
        <v>218</v>
      </c>
      <c r="C8" s="138"/>
      <c r="D8" s="138"/>
      <c r="E8" s="138"/>
      <c r="F8" s="138"/>
      <c r="G8" s="139">
        <f>SUM(G9+G27+G31+G34+G37+G40+G43+G72+G87+G88)</f>
        <v>117234</v>
      </c>
      <c r="H8" s="139">
        <f>SUM(H9+H27+H31+H34+H37+H40+H43+H72+H87+H88)</f>
        <v>144464</v>
      </c>
      <c r="I8" s="139">
        <f>SUM(I9+I27+I31+I34+I37+I40+I43+I72+I87+I88)</f>
        <v>45332</v>
      </c>
      <c r="J8" s="128">
        <f aca="true" t="shared" si="0" ref="J8:J87">I8/H8*100</f>
        <v>31.379444013733526</v>
      </c>
    </row>
    <row r="9" spans="3:10" ht="12.75">
      <c r="C9" s="25" t="s">
        <v>9</v>
      </c>
      <c r="G9" s="140">
        <f>SUM(G10:G26)</f>
        <v>5659</v>
      </c>
      <c r="H9" s="140">
        <f>SUM(H10:H26)</f>
        <v>7361</v>
      </c>
      <c r="I9" s="140">
        <f>SUM(I10:I26)</f>
        <v>8750</v>
      </c>
      <c r="J9" s="128">
        <f t="shared" si="0"/>
        <v>118.86971878820813</v>
      </c>
    </row>
    <row r="10" spans="4:10" ht="12.75">
      <c r="D10" s="25" t="s">
        <v>129</v>
      </c>
      <c r="G10" s="127">
        <v>1980</v>
      </c>
      <c r="H10" s="127">
        <v>1980</v>
      </c>
      <c r="I10" s="127">
        <v>1815</v>
      </c>
      <c r="J10" s="128">
        <f t="shared" si="0"/>
        <v>91.66666666666666</v>
      </c>
    </row>
    <row r="11" spans="4:10" ht="12.75">
      <c r="D11" s="25" t="s">
        <v>130</v>
      </c>
      <c r="G11" s="127">
        <v>0</v>
      </c>
      <c r="H11" s="127">
        <v>0</v>
      </c>
      <c r="I11" s="127">
        <v>0</v>
      </c>
      <c r="J11" s="128">
        <v>0</v>
      </c>
    </row>
    <row r="12" spans="4:10" ht="12.75">
      <c r="D12" s="25" t="s">
        <v>131</v>
      </c>
      <c r="G12" s="127">
        <v>594</v>
      </c>
      <c r="H12" s="127">
        <v>594</v>
      </c>
      <c r="I12" s="127">
        <v>594</v>
      </c>
      <c r="J12" s="128">
        <f t="shared" si="0"/>
        <v>100</v>
      </c>
    </row>
    <row r="13" spans="4:10" ht="27" customHeight="1">
      <c r="D13" s="212" t="s">
        <v>454</v>
      </c>
      <c r="E13" s="212"/>
      <c r="F13" s="125"/>
      <c r="G13" s="127">
        <v>3085</v>
      </c>
      <c r="H13" s="127">
        <v>1084</v>
      </c>
      <c r="I13" s="127">
        <v>2469</v>
      </c>
      <c r="J13" s="128">
        <f t="shared" si="0"/>
        <v>227.76752767527677</v>
      </c>
    </row>
    <row r="14" spans="4:10" ht="12.75">
      <c r="D14" s="212" t="s">
        <v>456</v>
      </c>
      <c r="E14" s="212"/>
      <c r="F14" s="125"/>
      <c r="G14" s="127">
        <v>0</v>
      </c>
      <c r="H14" s="127">
        <v>161</v>
      </c>
      <c r="I14" s="127">
        <v>161</v>
      </c>
      <c r="J14" s="128">
        <f t="shared" si="0"/>
        <v>100</v>
      </c>
    </row>
    <row r="15" spans="4:10" ht="12.75">
      <c r="D15" s="212" t="s">
        <v>455</v>
      </c>
      <c r="E15" s="212"/>
      <c r="F15" s="125"/>
      <c r="G15" s="127">
        <v>0</v>
      </c>
      <c r="H15" s="127">
        <v>36</v>
      </c>
      <c r="I15" s="127">
        <v>36</v>
      </c>
      <c r="J15" s="128">
        <f t="shared" si="0"/>
        <v>100</v>
      </c>
    </row>
    <row r="16" spans="4:10" ht="12.75">
      <c r="D16" s="212" t="s">
        <v>457</v>
      </c>
      <c r="E16" s="212"/>
      <c r="F16" s="125"/>
      <c r="G16" s="127">
        <v>0</v>
      </c>
      <c r="H16" s="127">
        <v>103</v>
      </c>
      <c r="I16" s="127">
        <v>103</v>
      </c>
      <c r="J16" s="128">
        <f t="shared" si="0"/>
        <v>100</v>
      </c>
    </row>
    <row r="17" spans="4:10" ht="12.75">
      <c r="D17" s="212" t="s">
        <v>458</v>
      </c>
      <c r="E17" s="212"/>
      <c r="F17" s="125"/>
      <c r="G17" s="127">
        <v>0</v>
      </c>
      <c r="H17" s="127">
        <v>54</v>
      </c>
      <c r="I17" s="127">
        <v>54</v>
      </c>
      <c r="J17" s="128">
        <f t="shared" si="0"/>
        <v>100</v>
      </c>
    </row>
    <row r="18" spans="4:10" ht="12.75">
      <c r="D18" s="212" t="s">
        <v>459</v>
      </c>
      <c r="E18" s="212"/>
      <c r="F18" s="125"/>
      <c r="G18" s="127">
        <v>0</v>
      </c>
      <c r="H18" s="127">
        <v>2170</v>
      </c>
      <c r="I18" s="127">
        <v>2167</v>
      </c>
      <c r="J18" s="128">
        <f t="shared" si="0"/>
        <v>99.86175115207374</v>
      </c>
    </row>
    <row r="19" spans="4:10" ht="12.75">
      <c r="D19" s="212" t="s">
        <v>460</v>
      </c>
      <c r="E19" s="212"/>
      <c r="F19" s="125"/>
      <c r="G19" s="127">
        <v>0</v>
      </c>
      <c r="H19" s="127">
        <v>64</v>
      </c>
      <c r="I19" s="127">
        <v>64</v>
      </c>
      <c r="J19" s="128">
        <f t="shared" si="0"/>
        <v>100</v>
      </c>
    </row>
    <row r="20" spans="4:10" ht="12.75">
      <c r="D20" s="212" t="s">
        <v>461</v>
      </c>
      <c r="E20" s="212"/>
      <c r="F20" s="125"/>
      <c r="G20" s="127">
        <v>0</v>
      </c>
      <c r="H20" s="127">
        <v>145</v>
      </c>
      <c r="I20" s="127">
        <v>145</v>
      </c>
      <c r="J20" s="128">
        <f t="shared" si="0"/>
        <v>100</v>
      </c>
    </row>
    <row r="21" spans="4:10" ht="12.75">
      <c r="D21" s="212" t="s">
        <v>462</v>
      </c>
      <c r="E21" s="212"/>
      <c r="F21" s="125"/>
      <c r="G21" s="127">
        <v>0</v>
      </c>
      <c r="H21" s="127">
        <v>25</v>
      </c>
      <c r="I21" s="127">
        <v>25</v>
      </c>
      <c r="J21" s="128">
        <f t="shared" si="0"/>
        <v>100</v>
      </c>
    </row>
    <row r="22" spans="4:10" ht="12.75">
      <c r="D22" s="212" t="s">
        <v>463</v>
      </c>
      <c r="E22" s="212"/>
      <c r="F22" s="125"/>
      <c r="G22" s="127">
        <v>0</v>
      </c>
      <c r="H22" s="127">
        <v>70</v>
      </c>
      <c r="I22" s="127">
        <v>70</v>
      </c>
      <c r="J22" s="128">
        <f t="shared" si="0"/>
        <v>100</v>
      </c>
    </row>
    <row r="23" spans="4:10" ht="12.75">
      <c r="D23" s="212" t="s">
        <v>464</v>
      </c>
      <c r="E23" s="212"/>
      <c r="F23" s="125"/>
      <c r="G23" s="127">
        <v>0</v>
      </c>
      <c r="H23" s="127">
        <v>203</v>
      </c>
      <c r="I23" s="127">
        <v>203</v>
      </c>
      <c r="J23" s="128">
        <f t="shared" si="0"/>
        <v>100</v>
      </c>
    </row>
    <row r="24" spans="4:10" ht="25.5" customHeight="1">
      <c r="D24" s="212" t="s">
        <v>465</v>
      </c>
      <c r="E24" s="212"/>
      <c r="F24" s="125"/>
      <c r="G24" s="127">
        <v>0</v>
      </c>
      <c r="H24" s="127">
        <v>51</v>
      </c>
      <c r="I24" s="127">
        <v>223</v>
      </c>
      <c r="J24" s="128">
        <f t="shared" si="0"/>
        <v>437.25490196078425</v>
      </c>
    </row>
    <row r="25" spans="4:10" ht="26.25" customHeight="1">
      <c r="D25" s="212" t="s">
        <v>466</v>
      </c>
      <c r="E25" s="212"/>
      <c r="F25" s="125"/>
      <c r="G25" s="127">
        <v>0</v>
      </c>
      <c r="H25" s="127">
        <v>561</v>
      </c>
      <c r="I25" s="127">
        <v>561</v>
      </c>
      <c r="J25" s="128">
        <f t="shared" si="0"/>
        <v>100</v>
      </c>
    </row>
    <row r="26" spans="4:10" ht="12.75">
      <c r="D26" s="212" t="s">
        <v>467</v>
      </c>
      <c r="E26" s="212"/>
      <c r="F26" s="125"/>
      <c r="G26" s="127">
        <v>0</v>
      </c>
      <c r="H26" s="127">
        <v>60</v>
      </c>
      <c r="I26" s="127">
        <v>60</v>
      </c>
      <c r="J26" s="128">
        <f t="shared" si="0"/>
        <v>100</v>
      </c>
    </row>
    <row r="27" spans="3:10" ht="12.75">
      <c r="C27" s="25" t="s">
        <v>39</v>
      </c>
      <c r="G27" s="140">
        <f>SUM(G28:G30)</f>
        <v>2340</v>
      </c>
      <c r="H27" s="140">
        <f>SUM(H28:H30)</f>
        <v>3640</v>
      </c>
      <c r="I27" s="140">
        <f>SUM(I28:I30)</f>
        <v>3805</v>
      </c>
      <c r="J27" s="128">
        <f t="shared" si="0"/>
        <v>104.53296703296704</v>
      </c>
    </row>
    <row r="28" spans="4:10" ht="12.75">
      <c r="D28" s="25" t="s">
        <v>120</v>
      </c>
      <c r="G28" s="127">
        <v>2172</v>
      </c>
      <c r="H28" s="127">
        <v>2172</v>
      </c>
      <c r="I28" s="127">
        <v>2172</v>
      </c>
      <c r="J28" s="128">
        <f t="shared" si="0"/>
        <v>100</v>
      </c>
    </row>
    <row r="29" spans="4:10" ht="12.75">
      <c r="D29" s="25" t="s">
        <v>219</v>
      </c>
      <c r="G29" s="127">
        <v>168</v>
      </c>
      <c r="H29" s="127">
        <v>168</v>
      </c>
      <c r="I29" s="127">
        <v>333</v>
      </c>
      <c r="J29" s="128">
        <f t="shared" si="0"/>
        <v>198.21428571428572</v>
      </c>
    </row>
    <row r="30" spans="4:10" ht="12.75">
      <c r="D30" s="215" t="s">
        <v>468</v>
      </c>
      <c r="E30" s="215"/>
      <c r="G30" s="127">
        <v>0</v>
      </c>
      <c r="H30" s="127">
        <v>1300</v>
      </c>
      <c r="I30" s="127">
        <v>1300</v>
      </c>
      <c r="J30" s="128">
        <v>0</v>
      </c>
    </row>
    <row r="31" spans="3:10" ht="12.75">
      <c r="C31" s="126" t="s">
        <v>10</v>
      </c>
      <c r="D31" s="126"/>
      <c r="G31" s="140">
        <f>SUM(G32:G33)</f>
        <v>2420</v>
      </c>
      <c r="H31" s="140">
        <f>SUM(H32:H33)</f>
        <v>2420</v>
      </c>
      <c r="I31" s="140">
        <f>SUM(I32:I33)</f>
        <v>3234</v>
      </c>
      <c r="J31" s="128">
        <f t="shared" si="0"/>
        <v>133.63636363636365</v>
      </c>
    </row>
    <row r="32" spans="3:10" ht="12.75">
      <c r="C32" s="126"/>
      <c r="D32" s="215" t="s">
        <v>121</v>
      </c>
      <c r="E32" s="215"/>
      <c r="G32" s="140">
        <v>2420</v>
      </c>
      <c r="H32" s="140">
        <v>1885</v>
      </c>
      <c r="I32" s="140">
        <v>2703</v>
      </c>
      <c r="J32" s="128">
        <f t="shared" si="0"/>
        <v>143.395225464191</v>
      </c>
    </row>
    <row r="33" spans="3:10" ht="12.75">
      <c r="C33" s="126"/>
      <c r="D33" s="141" t="s">
        <v>441</v>
      </c>
      <c r="E33" s="141"/>
      <c r="G33" s="140">
        <v>0</v>
      </c>
      <c r="H33" s="140">
        <v>535</v>
      </c>
      <c r="I33" s="140">
        <v>531</v>
      </c>
      <c r="J33" s="128">
        <f t="shared" si="0"/>
        <v>99.25233644859813</v>
      </c>
    </row>
    <row r="34" spans="3:10" ht="12.75">
      <c r="C34" s="126" t="s">
        <v>226</v>
      </c>
      <c r="G34" s="140">
        <f>SUM(G35:G36)</f>
        <v>5640</v>
      </c>
      <c r="H34" s="140">
        <f>SUM(H35:H36)</f>
        <v>5640</v>
      </c>
      <c r="I34" s="140">
        <f>SUM(I35:I36)</f>
        <v>445</v>
      </c>
      <c r="J34" s="128">
        <f t="shared" si="0"/>
        <v>7.890070921985816</v>
      </c>
    </row>
    <row r="35" spans="3:10" ht="12.75">
      <c r="C35" s="126"/>
      <c r="E35" s="25" t="s">
        <v>225</v>
      </c>
      <c r="G35" s="140">
        <v>4440</v>
      </c>
      <c r="H35" s="140">
        <v>4440</v>
      </c>
      <c r="I35" s="140">
        <v>350</v>
      </c>
      <c r="J35" s="128">
        <f t="shared" si="0"/>
        <v>7.882882882882883</v>
      </c>
    </row>
    <row r="36" spans="3:10" ht="12.75">
      <c r="C36" s="126"/>
      <c r="E36" s="25" t="s">
        <v>227</v>
      </c>
      <c r="G36" s="140">
        <v>1200</v>
      </c>
      <c r="H36" s="140">
        <v>1200</v>
      </c>
      <c r="I36" s="140">
        <v>95</v>
      </c>
      <c r="J36" s="128">
        <f t="shared" si="0"/>
        <v>7.916666666666666</v>
      </c>
    </row>
    <row r="37" spans="3:10" ht="12.75">
      <c r="C37" s="126" t="s">
        <v>17</v>
      </c>
      <c r="G37" s="140">
        <f>SUM(G38:G39)</f>
        <v>0</v>
      </c>
      <c r="H37" s="140">
        <f>SUM(H38:H39)</f>
        <v>5000</v>
      </c>
      <c r="I37" s="140">
        <f>SUM(I38:I39)</f>
        <v>3696</v>
      </c>
      <c r="J37" s="128">
        <f t="shared" si="0"/>
        <v>73.92</v>
      </c>
    </row>
    <row r="38" spans="3:10" ht="12.75">
      <c r="C38" s="126"/>
      <c r="E38" s="25" t="s">
        <v>224</v>
      </c>
      <c r="G38" s="140">
        <v>0</v>
      </c>
      <c r="H38" s="140">
        <v>3937</v>
      </c>
      <c r="I38" s="140">
        <v>2953</v>
      </c>
      <c r="J38" s="128">
        <f t="shared" si="0"/>
        <v>75.00635001270003</v>
      </c>
    </row>
    <row r="39" spans="3:10" ht="12.75">
      <c r="C39" s="126"/>
      <c r="E39" s="25" t="s">
        <v>43</v>
      </c>
      <c r="G39" s="140">
        <v>0</v>
      </c>
      <c r="H39" s="140">
        <v>1063</v>
      </c>
      <c r="I39" s="140">
        <v>743</v>
      </c>
      <c r="J39" s="128">
        <f t="shared" si="0"/>
        <v>69.89651928504233</v>
      </c>
    </row>
    <row r="40" spans="3:10" ht="12.75">
      <c r="C40" s="25" t="s">
        <v>40</v>
      </c>
      <c r="G40" s="140">
        <f>SUM(G41:G42)</f>
        <v>0</v>
      </c>
      <c r="H40" s="140">
        <f>SUM(H41:H42)</f>
        <v>400</v>
      </c>
      <c r="I40" s="140">
        <f>SUM(I41:I42)</f>
        <v>298</v>
      </c>
      <c r="J40" s="128">
        <f t="shared" si="0"/>
        <v>74.5</v>
      </c>
    </row>
    <row r="41" spans="5:10" ht="12.75">
      <c r="E41" s="142" t="s">
        <v>41</v>
      </c>
      <c r="F41" s="142"/>
      <c r="G41" s="127">
        <v>0</v>
      </c>
      <c r="H41" s="127">
        <v>400</v>
      </c>
      <c r="I41" s="127">
        <v>235</v>
      </c>
      <c r="J41" s="128">
        <f t="shared" si="0"/>
        <v>58.75</v>
      </c>
    </row>
    <row r="42" spans="5:10" ht="12.75">
      <c r="E42" s="142" t="s">
        <v>42</v>
      </c>
      <c r="F42" s="142"/>
      <c r="G42" s="127">
        <v>0</v>
      </c>
      <c r="H42" s="127">
        <v>0</v>
      </c>
      <c r="I42" s="127">
        <v>63</v>
      </c>
      <c r="J42" s="128">
        <v>0</v>
      </c>
    </row>
    <row r="43" spans="3:10" ht="12.75">
      <c r="C43" s="25" t="s">
        <v>11</v>
      </c>
      <c r="E43" s="142"/>
      <c r="F43" s="142"/>
      <c r="G43" s="143">
        <f>SUM(G44,G50,G62,G68)</f>
        <v>5415</v>
      </c>
      <c r="H43" s="143">
        <f>SUM(H44,H50,H62,H68)</f>
        <v>8185</v>
      </c>
      <c r="I43" s="143">
        <f>SUM(I44,I50,I62,I68)</f>
        <v>11395</v>
      </c>
      <c r="J43" s="128">
        <f t="shared" si="0"/>
        <v>139.2180818570556</v>
      </c>
    </row>
    <row r="44" spans="4:10" ht="12.75">
      <c r="D44" s="25" t="s">
        <v>44</v>
      </c>
      <c r="E44" s="142"/>
      <c r="F44" s="142"/>
      <c r="G44" s="143">
        <f>SUM(G45:G49)</f>
        <v>770</v>
      </c>
      <c r="H44" s="143">
        <f>SUM(H45:H49)</f>
        <v>770</v>
      </c>
      <c r="I44" s="143">
        <f>SUM(I45:I49)</f>
        <v>1133</v>
      </c>
      <c r="J44" s="128">
        <f t="shared" si="0"/>
        <v>147.14285714285717</v>
      </c>
    </row>
    <row r="45" spans="5:10" ht="12.75">
      <c r="E45" s="142" t="s">
        <v>45</v>
      </c>
      <c r="F45" s="142"/>
      <c r="G45" s="127">
        <v>20</v>
      </c>
      <c r="H45" s="127">
        <v>65</v>
      </c>
      <c r="I45" s="127">
        <v>88</v>
      </c>
      <c r="J45" s="128">
        <f t="shared" si="0"/>
        <v>135.3846153846154</v>
      </c>
    </row>
    <row r="46" spans="5:10" ht="12.75">
      <c r="E46" s="142" t="s">
        <v>252</v>
      </c>
      <c r="F46" s="142"/>
      <c r="G46" s="127">
        <v>20</v>
      </c>
      <c r="H46" s="127">
        <v>20</v>
      </c>
      <c r="I46" s="127">
        <v>10</v>
      </c>
      <c r="J46" s="128">
        <f t="shared" si="0"/>
        <v>50</v>
      </c>
    </row>
    <row r="47" spans="5:10" ht="12.75">
      <c r="E47" s="142" t="s">
        <v>348</v>
      </c>
      <c r="F47" s="142"/>
      <c r="G47" s="127">
        <v>50</v>
      </c>
      <c r="H47" s="127">
        <v>50</v>
      </c>
      <c r="I47" s="127">
        <v>114</v>
      </c>
      <c r="J47" s="128">
        <f t="shared" si="0"/>
        <v>227.99999999999997</v>
      </c>
    </row>
    <row r="48" spans="5:10" ht="12.75">
      <c r="E48" s="142" t="s">
        <v>46</v>
      </c>
      <c r="F48" s="142"/>
      <c r="G48" s="127">
        <v>100</v>
      </c>
      <c r="H48" s="127">
        <v>365</v>
      </c>
      <c r="I48" s="127">
        <v>435</v>
      </c>
      <c r="J48" s="128">
        <f t="shared" si="0"/>
        <v>119.17808219178083</v>
      </c>
    </row>
    <row r="49" spans="5:10" ht="12.75">
      <c r="E49" s="142" t="s">
        <v>228</v>
      </c>
      <c r="F49" s="142"/>
      <c r="G49" s="127">
        <v>580</v>
      </c>
      <c r="H49" s="127">
        <v>270</v>
      </c>
      <c r="I49" s="127">
        <v>486</v>
      </c>
      <c r="J49" s="128">
        <f t="shared" si="0"/>
        <v>180</v>
      </c>
    </row>
    <row r="50" spans="4:10" ht="12.75">
      <c r="D50" s="25" t="s">
        <v>48</v>
      </c>
      <c r="E50" s="142"/>
      <c r="F50" s="142"/>
      <c r="G50" s="143">
        <f>SUM(G51:G61)</f>
        <v>1850</v>
      </c>
      <c r="H50" s="143">
        <f>SUM(H51:H61)</f>
        <v>4410</v>
      </c>
      <c r="I50" s="143">
        <f>SUM(I51:I61)</f>
        <v>8061</v>
      </c>
      <c r="J50" s="128">
        <f t="shared" si="0"/>
        <v>182.7891156462585</v>
      </c>
    </row>
    <row r="51" spans="5:10" ht="12.75">
      <c r="E51" s="142" t="s">
        <v>49</v>
      </c>
      <c r="F51" s="142"/>
      <c r="G51" s="127">
        <v>300</v>
      </c>
      <c r="H51" s="127">
        <v>580</v>
      </c>
      <c r="I51" s="127">
        <v>1183</v>
      </c>
      <c r="J51" s="128">
        <f t="shared" si="0"/>
        <v>203.96551724137933</v>
      </c>
    </row>
    <row r="52" spans="5:10" ht="12.75">
      <c r="E52" s="142" t="s">
        <v>50</v>
      </c>
      <c r="F52" s="142"/>
      <c r="G52" s="127">
        <v>100</v>
      </c>
      <c r="H52" s="127">
        <v>100</v>
      </c>
      <c r="I52" s="127">
        <v>47</v>
      </c>
      <c r="J52" s="128">
        <f t="shared" si="0"/>
        <v>47</v>
      </c>
    </row>
    <row r="53" spans="5:10" ht="12.75">
      <c r="E53" s="142" t="s">
        <v>229</v>
      </c>
      <c r="F53" s="142"/>
      <c r="G53" s="127">
        <v>1300</v>
      </c>
      <c r="H53" s="127">
        <v>1300</v>
      </c>
      <c r="I53" s="127">
        <v>2819</v>
      </c>
      <c r="J53" s="128">
        <f t="shared" si="0"/>
        <v>216.84615384615387</v>
      </c>
    </row>
    <row r="54" spans="5:10" ht="12.75">
      <c r="E54" s="142" t="s">
        <v>51</v>
      </c>
      <c r="F54" s="142"/>
      <c r="G54" s="127">
        <v>0</v>
      </c>
      <c r="H54" s="127">
        <v>935</v>
      </c>
      <c r="I54" s="127">
        <v>1724</v>
      </c>
      <c r="J54" s="128">
        <v>0</v>
      </c>
    </row>
    <row r="55" spans="5:10" ht="12.75">
      <c r="E55" s="142" t="s">
        <v>236</v>
      </c>
      <c r="F55" s="142"/>
      <c r="G55" s="127">
        <v>0</v>
      </c>
      <c r="H55" s="127">
        <v>10</v>
      </c>
      <c r="I55" s="127">
        <v>7</v>
      </c>
      <c r="J55" s="128">
        <v>0</v>
      </c>
    </row>
    <row r="56" spans="5:10" ht="12.75">
      <c r="E56" s="142" t="s">
        <v>52</v>
      </c>
      <c r="F56" s="142"/>
      <c r="G56" s="127">
        <v>0</v>
      </c>
      <c r="H56" s="127">
        <v>50</v>
      </c>
      <c r="I56" s="127">
        <v>5</v>
      </c>
      <c r="J56" s="128">
        <v>0</v>
      </c>
    </row>
    <row r="57" spans="5:10" ht="12.75">
      <c r="E57" s="142" t="s">
        <v>53</v>
      </c>
      <c r="F57" s="142"/>
      <c r="G57" s="127">
        <v>0</v>
      </c>
      <c r="H57" s="127">
        <v>5</v>
      </c>
      <c r="I57" s="127">
        <v>12</v>
      </c>
      <c r="J57" s="128">
        <v>0</v>
      </c>
    </row>
    <row r="58" spans="5:10" ht="12.75">
      <c r="E58" s="142" t="s">
        <v>54</v>
      </c>
      <c r="F58" s="142"/>
      <c r="G58" s="127">
        <v>0</v>
      </c>
      <c r="H58" s="127">
        <v>735</v>
      </c>
      <c r="I58" s="127">
        <v>891</v>
      </c>
      <c r="J58" s="128">
        <v>0</v>
      </c>
    </row>
    <row r="59" spans="5:10" ht="12.75">
      <c r="E59" s="142" t="s">
        <v>55</v>
      </c>
      <c r="F59" s="142"/>
      <c r="G59" s="127">
        <v>150</v>
      </c>
      <c r="H59" s="127">
        <v>150</v>
      </c>
      <c r="I59" s="127">
        <v>128</v>
      </c>
      <c r="J59" s="128">
        <f t="shared" si="0"/>
        <v>85.33333333333334</v>
      </c>
    </row>
    <row r="60" spans="5:10" ht="25.5">
      <c r="E60" s="144" t="s">
        <v>56</v>
      </c>
      <c r="F60" s="144"/>
      <c r="G60" s="127">
        <v>0</v>
      </c>
      <c r="H60" s="127">
        <v>35</v>
      </c>
      <c r="I60" s="127">
        <v>35</v>
      </c>
      <c r="J60" s="128">
        <v>0</v>
      </c>
    </row>
    <row r="61" spans="5:10" ht="12.75">
      <c r="E61" s="142" t="s">
        <v>57</v>
      </c>
      <c r="F61" s="142"/>
      <c r="G61" s="127">
        <v>0</v>
      </c>
      <c r="H61" s="127">
        <v>510</v>
      </c>
      <c r="I61" s="127">
        <v>1210</v>
      </c>
      <c r="J61" s="128">
        <v>0</v>
      </c>
    </row>
    <row r="62" spans="4:10" ht="12.75">
      <c r="D62" s="25" t="s">
        <v>58</v>
      </c>
      <c r="E62" s="142"/>
      <c r="F62" s="142"/>
      <c r="G62" s="143">
        <f>SUM(G63:G67)</f>
        <v>2595</v>
      </c>
      <c r="H62" s="143">
        <f>SUM(H63:H67)</f>
        <v>2595</v>
      </c>
      <c r="I62" s="143">
        <f>SUM(I63:I67)</f>
        <v>1441</v>
      </c>
      <c r="J62" s="128">
        <f t="shared" si="0"/>
        <v>55.52986512524085</v>
      </c>
    </row>
    <row r="63" spans="5:10" ht="12.75">
      <c r="E63" s="142" t="s">
        <v>89</v>
      </c>
      <c r="F63" s="142"/>
      <c r="G63" s="143">
        <v>200</v>
      </c>
      <c r="H63" s="143">
        <v>200</v>
      </c>
      <c r="I63" s="143">
        <v>7</v>
      </c>
      <c r="J63" s="128">
        <f t="shared" si="0"/>
        <v>3.5000000000000004</v>
      </c>
    </row>
    <row r="64" spans="5:10" ht="12.75">
      <c r="E64" s="142" t="s">
        <v>230</v>
      </c>
      <c r="F64" s="142"/>
      <c r="G64" s="143">
        <v>200</v>
      </c>
      <c r="H64" s="143">
        <v>200</v>
      </c>
      <c r="I64" s="143">
        <v>0</v>
      </c>
      <c r="J64" s="128">
        <f t="shared" si="0"/>
        <v>0</v>
      </c>
    </row>
    <row r="65" spans="5:10" ht="12.75">
      <c r="E65" s="142" t="s">
        <v>231</v>
      </c>
      <c r="F65" s="142"/>
      <c r="G65" s="143">
        <v>800</v>
      </c>
      <c r="H65" s="143">
        <v>800</v>
      </c>
      <c r="I65" s="143">
        <v>170</v>
      </c>
      <c r="J65" s="128">
        <f t="shared" si="0"/>
        <v>21.25</v>
      </c>
    </row>
    <row r="66" spans="4:10" ht="12.75">
      <c r="D66" s="41"/>
      <c r="E66" s="26" t="s">
        <v>59</v>
      </c>
      <c r="F66" s="26"/>
      <c r="G66" s="127">
        <v>895</v>
      </c>
      <c r="H66" s="127">
        <v>895</v>
      </c>
      <c r="I66" s="127">
        <v>1234</v>
      </c>
      <c r="J66" s="128">
        <f t="shared" si="0"/>
        <v>137.87709497206703</v>
      </c>
    </row>
    <row r="67" spans="4:10" ht="12.75">
      <c r="D67" s="41"/>
      <c r="E67" s="26" t="s">
        <v>115</v>
      </c>
      <c r="F67" s="26"/>
      <c r="G67" s="127">
        <v>500</v>
      </c>
      <c r="H67" s="127">
        <v>500</v>
      </c>
      <c r="I67" s="127">
        <v>30</v>
      </c>
      <c r="J67" s="128">
        <f t="shared" si="0"/>
        <v>6</v>
      </c>
    </row>
    <row r="68" spans="4:10" ht="12.75">
      <c r="D68" s="41" t="s">
        <v>60</v>
      </c>
      <c r="G68" s="143">
        <f>SUM(G69,G70,G71)</f>
        <v>200</v>
      </c>
      <c r="H68" s="143">
        <f>SUM(H69,H70,H71)</f>
        <v>410</v>
      </c>
      <c r="I68" s="143">
        <f>SUM(I69,I70,I71)</f>
        <v>760</v>
      </c>
      <c r="J68" s="128">
        <f t="shared" si="0"/>
        <v>185.3658536585366</v>
      </c>
    </row>
    <row r="69" spans="4:10" ht="12.75">
      <c r="D69" s="41"/>
      <c r="E69" s="26" t="s">
        <v>61</v>
      </c>
      <c r="F69" s="26"/>
      <c r="G69" s="127">
        <v>200</v>
      </c>
      <c r="H69" s="127">
        <v>200</v>
      </c>
      <c r="I69" s="127">
        <v>27</v>
      </c>
      <c r="J69" s="128">
        <f t="shared" si="0"/>
        <v>13.5</v>
      </c>
    </row>
    <row r="70" spans="4:10" ht="12.75">
      <c r="D70" s="41"/>
      <c r="E70" s="26" t="s">
        <v>62</v>
      </c>
      <c r="F70" s="26"/>
      <c r="G70" s="127">
        <v>0</v>
      </c>
      <c r="H70" s="127">
        <v>210</v>
      </c>
      <c r="I70" s="127">
        <v>733</v>
      </c>
      <c r="J70" s="128">
        <v>0</v>
      </c>
    </row>
    <row r="71" spans="4:10" ht="12.75">
      <c r="D71" s="41"/>
      <c r="E71" s="26" t="s">
        <v>356</v>
      </c>
      <c r="F71" s="26"/>
      <c r="G71" s="127">
        <v>0</v>
      </c>
      <c r="H71" s="127">
        <v>0</v>
      </c>
      <c r="I71" s="127">
        <v>0</v>
      </c>
      <c r="J71" s="128">
        <v>0</v>
      </c>
    </row>
    <row r="72" spans="3:10" ht="15" customHeight="1">
      <c r="C72" s="25" t="s">
        <v>12</v>
      </c>
      <c r="E72" s="142"/>
      <c r="F72" s="142"/>
      <c r="G72" s="143">
        <f>SUM(G73+G74+G75+G82+G83+G84+G85)</f>
        <v>15308</v>
      </c>
      <c r="H72" s="143">
        <f>SUM(H73+H74+H75+H82+H83+H84+H85)</f>
        <v>15308</v>
      </c>
      <c r="I72" s="143">
        <f>SUM(I73+I74+I75+I82+I83+I84+I85)</f>
        <v>13709</v>
      </c>
      <c r="J72" s="128">
        <f>I72/H72*100</f>
        <v>89.55448131695846</v>
      </c>
    </row>
    <row r="73" spans="4:10" ht="35.25" customHeight="1">
      <c r="D73" s="236" t="s">
        <v>232</v>
      </c>
      <c r="E73" s="236"/>
      <c r="F73" s="124"/>
      <c r="G73" s="127">
        <v>11056</v>
      </c>
      <c r="H73" s="127">
        <v>11056</v>
      </c>
      <c r="I73" s="127">
        <v>11680</v>
      </c>
      <c r="J73" s="128">
        <f t="shared" si="0"/>
        <v>105.64399421128799</v>
      </c>
    </row>
    <row r="74" spans="4:10" ht="12.75">
      <c r="D74" s="236" t="s">
        <v>233</v>
      </c>
      <c r="E74" s="236"/>
      <c r="F74" s="124"/>
      <c r="G74" s="127">
        <v>300</v>
      </c>
      <c r="H74" s="127">
        <v>300</v>
      </c>
      <c r="I74" s="127">
        <v>166</v>
      </c>
      <c r="J74" s="128">
        <f t="shared" si="0"/>
        <v>55.333333333333336</v>
      </c>
    </row>
    <row r="75" spans="4:10" ht="12.75">
      <c r="D75" s="25" t="s">
        <v>63</v>
      </c>
      <c r="G75" s="127">
        <f>SUM(G76:G81)</f>
        <v>1413</v>
      </c>
      <c r="H75" s="127">
        <f>SUM(H76:H81)</f>
        <v>1413</v>
      </c>
      <c r="I75" s="127">
        <f>SUM(I76:I81)</f>
        <v>1283</v>
      </c>
      <c r="J75" s="128">
        <f t="shared" si="0"/>
        <v>90.79971691436658</v>
      </c>
    </row>
    <row r="76" spans="4:10" ht="12.75">
      <c r="D76" s="25" t="s">
        <v>234</v>
      </c>
      <c r="G76" s="145">
        <v>150</v>
      </c>
      <c r="H76" s="145">
        <v>150</v>
      </c>
      <c r="I76" s="145">
        <v>224</v>
      </c>
      <c r="J76" s="128">
        <f t="shared" si="0"/>
        <v>149.33333333333334</v>
      </c>
    </row>
    <row r="77" spans="4:10" ht="12.75">
      <c r="D77" s="25" t="s">
        <v>235</v>
      </c>
      <c r="G77" s="145">
        <v>425</v>
      </c>
      <c r="H77" s="145">
        <v>425</v>
      </c>
      <c r="I77" s="145">
        <v>422</v>
      </c>
      <c r="J77" s="128">
        <f t="shared" si="0"/>
        <v>99.29411764705883</v>
      </c>
    </row>
    <row r="78" spans="4:10" ht="12.75">
      <c r="D78" s="212" t="s">
        <v>335</v>
      </c>
      <c r="E78" s="212"/>
      <c r="F78" s="125"/>
      <c r="G78" s="146">
        <v>87</v>
      </c>
      <c r="H78" s="146">
        <v>87</v>
      </c>
      <c r="I78" s="146">
        <v>87</v>
      </c>
      <c r="J78" s="128">
        <f t="shared" si="0"/>
        <v>100</v>
      </c>
    </row>
    <row r="79" spans="4:10" ht="12.75">
      <c r="D79" s="147" t="s">
        <v>279</v>
      </c>
      <c r="E79" s="147"/>
      <c r="F79" s="147"/>
      <c r="G79" s="145">
        <v>226</v>
      </c>
      <c r="H79" s="145">
        <v>226</v>
      </c>
      <c r="I79" s="145">
        <v>226</v>
      </c>
      <c r="J79" s="128">
        <f t="shared" si="0"/>
        <v>100</v>
      </c>
    </row>
    <row r="80" spans="4:10" ht="12.75">
      <c r="D80" s="147" t="s">
        <v>280</v>
      </c>
      <c r="E80" s="147"/>
      <c r="F80" s="147"/>
      <c r="G80" s="145">
        <v>160</v>
      </c>
      <c r="H80" s="145">
        <v>160</v>
      </c>
      <c r="I80" s="145">
        <v>160</v>
      </c>
      <c r="J80" s="128">
        <f t="shared" si="0"/>
        <v>100</v>
      </c>
    </row>
    <row r="81" spans="4:10" ht="12.75">
      <c r="D81" s="147" t="s">
        <v>281</v>
      </c>
      <c r="E81" s="147"/>
      <c r="F81" s="147"/>
      <c r="G81" s="145">
        <v>365</v>
      </c>
      <c r="H81" s="145">
        <v>365</v>
      </c>
      <c r="I81" s="145">
        <v>164</v>
      </c>
      <c r="J81" s="128">
        <f t="shared" si="0"/>
        <v>44.93150684931507</v>
      </c>
    </row>
    <row r="82" spans="4:10" ht="12.75">
      <c r="D82" s="147" t="s">
        <v>336</v>
      </c>
      <c r="E82" s="147"/>
      <c r="F82" s="147"/>
      <c r="G82" s="127">
        <v>774</v>
      </c>
      <c r="H82" s="127">
        <v>774</v>
      </c>
      <c r="I82" s="127">
        <v>250</v>
      </c>
      <c r="J82" s="128">
        <f t="shared" si="0"/>
        <v>32.299741602067186</v>
      </c>
    </row>
    <row r="83" spans="4:10" ht="12.75">
      <c r="D83" s="212" t="s">
        <v>64</v>
      </c>
      <c r="E83" s="212"/>
      <c r="F83" s="147"/>
      <c r="G83" s="127">
        <v>500</v>
      </c>
      <c r="H83" s="127">
        <v>500</v>
      </c>
      <c r="I83" s="127">
        <v>330</v>
      </c>
      <c r="J83" s="128">
        <f t="shared" si="0"/>
        <v>66</v>
      </c>
    </row>
    <row r="84" spans="4:10" ht="12.75">
      <c r="D84" s="212" t="s">
        <v>337</v>
      </c>
      <c r="E84" s="212"/>
      <c r="F84" s="147"/>
      <c r="G84" s="127">
        <v>700</v>
      </c>
      <c r="H84" s="127">
        <v>700</v>
      </c>
      <c r="I84" s="127">
        <v>0</v>
      </c>
      <c r="J84" s="128">
        <f t="shared" si="0"/>
        <v>0</v>
      </c>
    </row>
    <row r="85" spans="3:10" ht="12.75">
      <c r="C85" s="25" t="s">
        <v>110</v>
      </c>
      <c r="D85" s="147"/>
      <c r="E85" s="147"/>
      <c r="F85" s="147"/>
      <c r="G85" s="127">
        <f>SUM(G86)</f>
        <v>565</v>
      </c>
      <c r="H85" s="127">
        <f>SUM(H86)</f>
        <v>565</v>
      </c>
      <c r="I85" s="127">
        <f>SUM(I86)</f>
        <v>0</v>
      </c>
      <c r="J85" s="128">
        <f t="shared" si="0"/>
        <v>0</v>
      </c>
    </row>
    <row r="86" spans="4:10" ht="12.75">
      <c r="D86" s="147" t="s">
        <v>334</v>
      </c>
      <c r="E86" s="147"/>
      <c r="F86" s="147"/>
      <c r="G86" s="127">
        <v>565</v>
      </c>
      <c r="H86" s="127">
        <v>565</v>
      </c>
      <c r="I86" s="127">
        <v>0</v>
      </c>
      <c r="J86" s="128">
        <f t="shared" si="0"/>
        <v>0</v>
      </c>
    </row>
    <row r="87" spans="3:10" ht="12.75">
      <c r="C87" s="25" t="s">
        <v>345</v>
      </c>
      <c r="D87" s="147"/>
      <c r="E87" s="147"/>
      <c r="F87" s="147"/>
      <c r="G87" s="127">
        <v>1000</v>
      </c>
      <c r="H87" s="127">
        <v>1000</v>
      </c>
      <c r="I87" s="127">
        <v>0</v>
      </c>
      <c r="J87" s="128">
        <f t="shared" si="0"/>
        <v>0</v>
      </c>
    </row>
    <row r="88" spans="3:10" ht="12.75">
      <c r="C88" s="25" t="s">
        <v>14</v>
      </c>
      <c r="D88" s="147"/>
      <c r="E88" s="147"/>
      <c r="F88" s="147"/>
      <c r="G88" s="127">
        <v>79452</v>
      </c>
      <c r="H88" s="127">
        <v>95510</v>
      </c>
      <c r="I88" s="127">
        <v>0</v>
      </c>
      <c r="J88" s="128">
        <f aca="true" t="shared" si="1" ref="J88:J154">I88/H88*100</f>
        <v>0</v>
      </c>
    </row>
    <row r="89" spans="1:10" s="148" customFormat="1" ht="30" customHeight="1">
      <c r="A89" s="126"/>
      <c r="B89" s="138" t="s">
        <v>220</v>
      </c>
      <c r="C89" s="32"/>
      <c r="D89" s="32"/>
      <c r="E89" s="32"/>
      <c r="F89" s="32">
        <v>7</v>
      </c>
      <c r="G89" s="139">
        <f>SUM(G90+G98+G101+G104+G107+G111)</f>
        <v>29406</v>
      </c>
      <c r="H89" s="139">
        <f>SUM(H90+H98+H101+H104+H107+H111)</f>
        <v>24311</v>
      </c>
      <c r="I89" s="139">
        <f>SUM(I90+I98+I101+I104+I107+I111+I134)</f>
        <v>19681</v>
      </c>
      <c r="J89" s="128">
        <f t="shared" si="1"/>
        <v>80.95512319526141</v>
      </c>
    </row>
    <row r="90" spans="3:10" ht="12.75">
      <c r="C90" s="25" t="s">
        <v>65</v>
      </c>
      <c r="G90" s="140">
        <f>SUM(G91:G97)</f>
        <v>8496</v>
      </c>
      <c r="H90" s="140">
        <f>SUM(H91:H97)</f>
        <v>5861</v>
      </c>
      <c r="I90" s="140">
        <f>SUM(I91:I97)</f>
        <v>4786</v>
      </c>
      <c r="J90" s="128">
        <f t="shared" si="1"/>
        <v>81.65842006483535</v>
      </c>
    </row>
    <row r="91" spans="4:10" ht="12.75">
      <c r="D91" s="25" t="s">
        <v>77</v>
      </c>
      <c r="G91" s="140">
        <v>4142</v>
      </c>
      <c r="H91" s="140">
        <v>4142</v>
      </c>
      <c r="I91" s="140">
        <v>3857</v>
      </c>
      <c r="J91" s="128">
        <f t="shared" si="1"/>
        <v>93.11926605504587</v>
      </c>
    </row>
    <row r="92" spans="4:10" ht="12.75">
      <c r="D92" s="25" t="s">
        <v>323</v>
      </c>
      <c r="G92" s="140">
        <v>216</v>
      </c>
      <c r="H92" s="140">
        <v>306</v>
      </c>
      <c r="I92" s="140">
        <v>180</v>
      </c>
      <c r="J92" s="128">
        <f t="shared" si="1"/>
        <v>58.82352941176471</v>
      </c>
    </row>
    <row r="93" spans="4:10" ht="12.75">
      <c r="D93" s="25" t="s">
        <v>324</v>
      </c>
      <c r="G93" s="140">
        <v>3744</v>
      </c>
      <c r="H93" s="140">
        <v>879</v>
      </c>
      <c r="I93" s="140">
        <v>441</v>
      </c>
      <c r="J93" s="128">
        <f t="shared" si="1"/>
        <v>50.170648464163826</v>
      </c>
    </row>
    <row r="94" spans="4:10" ht="12.75">
      <c r="D94" s="25" t="s">
        <v>325</v>
      </c>
      <c r="G94" s="140">
        <v>294</v>
      </c>
      <c r="H94" s="140">
        <v>294</v>
      </c>
      <c r="I94" s="140">
        <v>30</v>
      </c>
      <c r="J94" s="128">
        <f t="shared" si="1"/>
        <v>10.204081632653061</v>
      </c>
    </row>
    <row r="95" spans="4:10" ht="12.75">
      <c r="D95" s="25" t="s">
        <v>116</v>
      </c>
      <c r="G95" s="127">
        <v>0</v>
      </c>
      <c r="H95" s="127">
        <v>140</v>
      </c>
      <c r="I95" s="127">
        <v>278</v>
      </c>
      <c r="J95" s="128">
        <v>0</v>
      </c>
    </row>
    <row r="96" spans="4:10" ht="12.75">
      <c r="D96" s="25" t="s">
        <v>66</v>
      </c>
      <c r="G96" s="127">
        <v>0</v>
      </c>
      <c r="H96" s="127">
        <v>0</v>
      </c>
      <c r="I96" s="127">
        <v>0</v>
      </c>
      <c r="J96" s="128">
        <v>0</v>
      </c>
    </row>
    <row r="97" spans="4:10" ht="12.75">
      <c r="D97" s="25" t="s">
        <v>332</v>
      </c>
      <c r="G97" s="127">
        <v>100</v>
      </c>
      <c r="H97" s="127">
        <v>100</v>
      </c>
      <c r="I97" s="127">
        <v>0</v>
      </c>
      <c r="J97" s="128">
        <f t="shared" si="1"/>
        <v>0</v>
      </c>
    </row>
    <row r="98" spans="3:10" ht="12.75">
      <c r="C98" s="25" t="s">
        <v>39</v>
      </c>
      <c r="G98" s="140">
        <f>SUM(G99:G100)</f>
        <v>0</v>
      </c>
      <c r="H98" s="140">
        <f>SUM(H99:H100)</f>
        <v>180</v>
      </c>
      <c r="I98" s="140">
        <f>SUM(I99:I100)</f>
        <v>448</v>
      </c>
      <c r="J98" s="128">
        <f t="shared" si="1"/>
        <v>248.88888888888889</v>
      </c>
    </row>
    <row r="99" spans="4:10" ht="12.75">
      <c r="D99" s="25" t="s">
        <v>67</v>
      </c>
      <c r="G99" s="127">
        <v>0</v>
      </c>
      <c r="H99" s="127">
        <v>180</v>
      </c>
      <c r="I99" s="127">
        <v>448</v>
      </c>
      <c r="J99" s="128">
        <f t="shared" si="1"/>
        <v>248.88888888888889</v>
      </c>
    </row>
    <row r="100" spans="4:10" ht="12.75">
      <c r="D100" s="25" t="s">
        <v>68</v>
      </c>
      <c r="G100" s="127">
        <v>0</v>
      </c>
      <c r="H100" s="127">
        <v>0</v>
      </c>
      <c r="I100" s="127">
        <v>0</v>
      </c>
      <c r="J100" s="128">
        <v>0</v>
      </c>
    </row>
    <row r="101" spans="3:10" ht="12.75">
      <c r="C101" s="126" t="s">
        <v>10</v>
      </c>
      <c r="D101" s="126"/>
      <c r="G101" s="140">
        <f>SUM(G102:G103)</f>
        <v>1800</v>
      </c>
      <c r="H101" s="140">
        <f>SUM(H102:H103)</f>
        <v>1800</v>
      </c>
      <c r="I101" s="140">
        <f>SUM(I102:I103)</f>
        <v>1072</v>
      </c>
      <c r="J101" s="128">
        <f t="shared" si="1"/>
        <v>59.55555555555555</v>
      </c>
    </row>
    <row r="102" spans="3:10" ht="12.75">
      <c r="C102" s="126"/>
      <c r="D102" s="215" t="s">
        <v>121</v>
      </c>
      <c r="E102" s="215"/>
      <c r="G102" s="140">
        <v>1800</v>
      </c>
      <c r="H102" s="140">
        <v>1785</v>
      </c>
      <c r="I102" s="140">
        <v>1038</v>
      </c>
      <c r="J102" s="128">
        <f t="shared" si="1"/>
        <v>58.15126050420169</v>
      </c>
    </row>
    <row r="103" spans="3:10" ht="12.75">
      <c r="C103" s="126"/>
      <c r="D103" s="25" t="s">
        <v>441</v>
      </c>
      <c r="G103" s="140">
        <v>0</v>
      </c>
      <c r="H103" s="140">
        <v>15</v>
      </c>
      <c r="I103" s="140">
        <v>34</v>
      </c>
      <c r="J103" s="128">
        <f t="shared" si="1"/>
        <v>226.66666666666666</v>
      </c>
    </row>
    <row r="104" spans="3:10" ht="12.75">
      <c r="C104" s="126" t="s">
        <v>17</v>
      </c>
      <c r="G104" s="140">
        <f>SUM(G105:G106)</f>
        <v>2540</v>
      </c>
      <c r="H104" s="140">
        <f>SUM(H105:H106)</f>
        <v>0</v>
      </c>
      <c r="I104" s="140">
        <f>SUM(I105:I106)</f>
        <v>0</v>
      </c>
      <c r="J104" s="128">
        <v>0</v>
      </c>
    </row>
    <row r="105" spans="3:10" ht="12.75">
      <c r="C105" s="126"/>
      <c r="D105" s="25" t="s">
        <v>391</v>
      </c>
      <c r="G105" s="140">
        <v>2000</v>
      </c>
      <c r="H105" s="140">
        <v>0</v>
      </c>
      <c r="I105" s="140">
        <v>0</v>
      </c>
      <c r="J105" s="128">
        <v>0</v>
      </c>
    </row>
    <row r="106" spans="3:10" ht="12.75">
      <c r="C106" s="126"/>
      <c r="D106" s="25" t="s">
        <v>43</v>
      </c>
      <c r="G106" s="140">
        <v>540</v>
      </c>
      <c r="H106" s="140">
        <v>0</v>
      </c>
      <c r="I106" s="140">
        <v>0</v>
      </c>
      <c r="J106" s="128">
        <v>0</v>
      </c>
    </row>
    <row r="107" spans="3:10" ht="12.75">
      <c r="C107" s="25" t="s">
        <v>40</v>
      </c>
      <c r="G107" s="149">
        <f>SUM(G108:G110)</f>
        <v>4640</v>
      </c>
      <c r="H107" s="149">
        <f>SUM(H108:H110)</f>
        <v>4240</v>
      </c>
      <c r="I107" s="149">
        <f>SUM(I108:I110)</f>
        <v>0</v>
      </c>
      <c r="J107" s="128">
        <f t="shared" si="1"/>
        <v>0</v>
      </c>
    </row>
    <row r="108" spans="5:10" ht="12.75">
      <c r="E108" s="142" t="s">
        <v>343</v>
      </c>
      <c r="F108" s="142"/>
      <c r="G108" s="127">
        <v>3250</v>
      </c>
      <c r="H108" s="127">
        <v>3250</v>
      </c>
      <c r="I108" s="127">
        <v>0</v>
      </c>
      <c r="J108" s="128">
        <f t="shared" si="1"/>
        <v>0</v>
      </c>
    </row>
    <row r="109" spans="5:10" ht="12.75">
      <c r="E109" s="142" t="s">
        <v>41</v>
      </c>
      <c r="F109" s="142"/>
      <c r="G109" s="127">
        <v>400</v>
      </c>
      <c r="H109" s="127">
        <v>0</v>
      </c>
      <c r="I109" s="127">
        <v>0</v>
      </c>
      <c r="J109" s="128">
        <v>0</v>
      </c>
    </row>
    <row r="110" spans="5:10" ht="12.75">
      <c r="E110" s="142" t="s">
        <v>42</v>
      </c>
      <c r="F110" s="142"/>
      <c r="G110" s="127">
        <v>990</v>
      </c>
      <c r="H110" s="127">
        <v>990</v>
      </c>
      <c r="I110" s="127">
        <v>0</v>
      </c>
      <c r="J110" s="128">
        <f t="shared" si="1"/>
        <v>0</v>
      </c>
    </row>
    <row r="111" spans="3:10" ht="12.75">
      <c r="C111" s="25" t="s">
        <v>11</v>
      </c>
      <c r="E111" s="142"/>
      <c r="F111" s="142"/>
      <c r="G111" s="143">
        <f>SUM(G112+G118+G126+G128+G132)</f>
        <v>11930</v>
      </c>
      <c r="H111" s="143">
        <f>SUM(H112+H118+H126+H128+H132)</f>
        <v>12230</v>
      </c>
      <c r="I111" s="143">
        <f>SUM(I112+I118+I126+I128+I132)</f>
        <v>9146</v>
      </c>
      <c r="J111" s="128">
        <f t="shared" si="1"/>
        <v>74.78331970564186</v>
      </c>
    </row>
    <row r="112" spans="4:10" ht="12.75">
      <c r="D112" s="25" t="s">
        <v>44</v>
      </c>
      <c r="E112" s="142"/>
      <c r="F112" s="142"/>
      <c r="G112" s="143">
        <f>SUM(G113:G117)</f>
        <v>2480</v>
      </c>
      <c r="H112" s="143">
        <f>SUM(H113:H117)</f>
        <v>2480</v>
      </c>
      <c r="I112" s="143">
        <f>SUM(I113:I117)</f>
        <v>4075</v>
      </c>
      <c r="J112" s="128">
        <f t="shared" si="1"/>
        <v>164.31451612903226</v>
      </c>
    </row>
    <row r="113" spans="5:10" ht="12.75">
      <c r="E113" s="142" t="s">
        <v>69</v>
      </c>
      <c r="F113" s="142"/>
      <c r="G113" s="127">
        <v>800</v>
      </c>
      <c r="H113" s="127">
        <v>800</v>
      </c>
      <c r="I113" s="127">
        <v>1202</v>
      </c>
      <c r="J113" s="128">
        <f t="shared" si="1"/>
        <v>150.25</v>
      </c>
    </row>
    <row r="114" spans="5:10" ht="12.75">
      <c r="E114" s="142" t="s">
        <v>46</v>
      </c>
      <c r="F114" s="142"/>
      <c r="G114" s="127">
        <v>300</v>
      </c>
      <c r="H114" s="127">
        <v>300</v>
      </c>
      <c r="I114" s="127">
        <v>341</v>
      </c>
      <c r="J114" s="128">
        <f t="shared" si="1"/>
        <v>113.66666666666667</v>
      </c>
    </row>
    <row r="115" spans="5:10" ht="12.75">
      <c r="E115" s="142" t="s">
        <v>70</v>
      </c>
      <c r="F115" s="142"/>
      <c r="G115" s="127">
        <v>80</v>
      </c>
      <c r="H115" s="127">
        <v>80</v>
      </c>
      <c r="I115" s="127">
        <v>51</v>
      </c>
      <c r="J115" s="128">
        <f t="shared" si="1"/>
        <v>63.74999999999999</v>
      </c>
    </row>
    <row r="116" spans="5:10" ht="12.75">
      <c r="E116" s="142" t="s">
        <v>71</v>
      </c>
      <c r="F116" s="142"/>
      <c r="G116" s="127">
        <v>1300</v>
      </c>
      <c r="H116" s="127">
        <v>1300</v>
      </c>
      <c r="I116" s="127">
        <v>2481</v>
      </c>
      <c r="J116" s="128">
        <f t="shared" si="1"/>
        <v>190.84615384615384</v>
      </c>
    </row>
    <row r="117" spans="5:10" ht="12.75">
      <c r="E117" s="142" t="s">
        <v>47</v>
      </c>
      <c r="F117" s="142"/>
      <c r="G117" s="127">
        <v>0</v>
      </c>
      <c r="H117" s="127">
        <v>0</v>
      </c>
      <c r="I117" s="127">
        <v>0</v>
      </c>
      <c r="J117" s="128">
        <v>0</v>
      </c>
    </row>
    <row r="118" spans="4:10" ht="12.75">
      <c r="D118" s="25" t="s">
        <v>48</v>
      </c>
      <c r="E118" s="142"/>
      <c r="F118" s="142"/>
      <c r="G118" s="143">
        <f>SUM(G119:G125)</f>
        <v>6430</v>
      </c>
      <c r="H118" s="143">
        <f>SUM(H119:H125)</f>
        <v>6430</v>
      </c>
      <c r="I118" s="143">
        <f>SUM(I119:I125)</f>
        <v>3243</v>
      </c>
      <c r="J118" s="128">
        <f t="shared" si="1"/>
        <v>50.43545878693624</v>
      </c>
    </row>
    <row r="119" spans="5:10" ht="12.75">
      <c r="E119" s="142" t="s">
        <v>449</v>
      </c>
      <c r="F119" s="142"/>
      <c r="G119" s="143">
        <v>0</v>
      </c>
      <c r="H119" s="143">
        <v>40</v>
      </c>
      <c r="I119" s="143">
        <v>76</v>
      </c>
      <c r="J119" s="128"/>
    </row>
    <row r="120" spans="5:10" ht="12.75">
      <c r="E120" s="142" t="s">
        <v>51</v>
      </c>
      <c r="F120" s="142"/>
      <c r="G120" s="127">
        <v>2000</v>
      </c>
      <c r="H120" s="127">
        <v>2000</v>
      </c>
      <c r="I120" s="127">
        <v>320</v>
      </c>
      <c r="J120" s="128">
        <f t="shared" si="1"/>
        <v>16</v>
      </c>
    </row>
    <row r="121" spans="5:10" ht="12.75">
      <c r="E121" s="142" t="s">
        <v>52</v>
      </c>
      <c r="F121" s="142"/>
      <c r="G121" s="127">
        <v>500</v>
      </c>
      <c r="H121" s="127">
        <v>500</v>
      </c>
      <c r="I121" s="127">
        <v>268</v>
      </c>
      <c r="J121" s="128">
        <f t="shared" si="1"/>
        <v>53.6</v>
      </c>
    </row>
    <row r="122" spans="5:10" ht="12.75">
      <c r="E122" s="142" t="s">
        <v>53</v>
      </c>
      <c r="F122" s="142"/>
      <c r="G122" s="127">
        <v>350</v>
      </c>
      <c r="H122" s="127">
        <v>350</v>
      </c>
      <c r="I122" s="127">
        <v>242</v>
      </c>
      <c r="J122" s="128">
        <f t="shared" si="1"/>
        <v>69.14285714285714</v>
      </c>
    </row>
    <row r="123" spans="5:10" ht="12.75">
      <c r="E123" s="142" t="s">
        <v>236</v>
      </c>
      <c r="F123" s="142"/>
      <c r="G123" s="127">
        <v>1000</v>
      </c>
      <c r="H123" s="127">
        <v>960</v>
      </c>
      <c r="I123" s="127">
        <v>284</v>
      </c>
      <c r="J123" s="128">
        <f t="shared" si="1"/>
        <v>29.583333333333332</v>
      </c>
    </row>
    <row r="124" spans="5:10" ht="12.75">
      <c r="E124" s="142" t="s">
        <v>54</v>
      </c>
      <c r="F124" s="142"/>
      <c r="G124" s="127">
        <v>400</v>
      </c>
      <c r="H124" s="127">
        <v>400</v>
      </c>
      <c r="I124" s="127">
        <v>700</v>
      </c>
      <c r="J124" s="128">
        <f t="shared" si="1"/>
        <v>175</v>
      </c>
    </row>
    <row r="125" spans="5:10" ht="12.75">
      <c r="E125" s="142" t="s">
        <v>55</v>
      </c>
      <c r="F125" s="142"/>
      <c r="G125" s="127">
        <v>2180</v>
      </c>
      <c r="H125" s="127">
        <v>2180</v>
      </c>
      <c r="I125" s="127">
        <v>1353</v>
      </c>
      <c r="J125" s="128">
        <f t="shared" si="1"/>
        <v>62.06422018348624</v>
      </c>
    </row>
    <row r="126" spans="4:10" ht="12.75">
      <c r="D126" s="25" t="s">
        <v>58</v>
      </c>
      <c r="E126" s="142"/>
      <c r="F126" s="142"/>
      <c r="G126" s="143">
        <f>SUM(G127)</f>
        <v>300</v>
      </c>
      <c r="H126" s="143">
        <f>SUM(H127)</f>
        <v>300</v>
      </c>
      <c r="I126" s="143">
        <f>SUM(I127)</f>
        <v>0</v>
      </c>
      <c r="J126" s="128">
        <f t="shared" si="1"/>
        <v>0</v>
      </c>
    </row>
    <row r="127" spans="5:10" ht="12.75">
      <c r="E127" s="142" t="s">
        <v>356</v>
      </c>
      <c r="F127" s="142"/>
      <c r="G127" s="143">
        <v>300</v>
      </c>
      <c r="H127" s="143">
        <v>300</v>
      </c>
      <c r="I127" s="143">
        <v>0</v>
      </c>
      <c r="J127" s="128">
        <f t="shared" si="1"/>
        <v>0</v>
      </c>
    </row>
    <row r="128" spans="4:10" ht="12.75">
      <c r="D128" s="41" t="s">
        <v>60</v>
      </c>
      <c r="G128" s="143">
        <f>SUM(G129,G130,G131)</f>
        <v>920</v>
      </c>
      <c r="H128" s="150">
        <f>SUM(H129,H130,H131)</f>
        <v>1220</v>
      </c>
      <c r="I128" s="143">
        <f>SUM(I129,I130,I131)</f>
        <v>368</v>
      </c>
      <c r="J128" s="128">
        <f t="shared" si="1"/>
        <v>30.16393442622951</v>
      </c>
    </row>
    <row r="129" spans="4:10" ht="12.75">
      <c r="D129" s="41"/>
      <c r="E129" s="26" t="s">
        <v>61</v>
      </c>
      <c r="F129" s="26"/>
      <c r="G129" s="127">
        <v>570</v>
      </c>
      <c r="H129" s="151">
        <v>570</v>
      </c>
      <c r="I129" s="127">
        <v>40</v>
      </c>
      <c r="J129" s="128">
        <f t="shared" si="1"/>
        <v>7.017543859649122</v>
      </c>
    </row>
    <row r="130" spans="4:10" ht="12.75">
      <c r="D130" s="41"/>
      <c r="E130" s="26" t="s">
        <v>62</v>
      </c>
      <c r="F130" s="26"/>
      <c r="G130" s="127">
        <v>350</v>
      </c>
      <c r="H130" s="151">
        <v>350</v>
      </c>
      <c r="I130" s="127">
        <v>248</v>
      </c>
      <c r="J130" s="128">
        <f t="shared" si="1"/>
        <v>70.85714285714285</v>
      </c>
    </row>
    <row r="131" spans="4:10" ht="12.75">
      <c r="D131" s="41"/>
      <c r="E131" s="26" t="s">
        <v>356</v>
      </c>
      <c r="F131" s="26"/>
      <c r="G131" s="127">
        <v>0</v>
      </c>
      <c r="H131" s="127">
        <v>300</v>
      </c>
      <c r="I131" s="127">
        <v>80</v>
      </c>
      <c r="J131" s="128">
        <v>0</v>
      </c>
    </row>
    <row r="132" spans="4:10" ht="12.75">
      <c r="D132" s="25" t="s">
        <v>59</v>
      </c>
      <c r="E132" s="142"/>
      <c r="F132" s="142"/>
      <c r="G132" s="127">
        <v>1800</v>
      </c>
      <c r="H132" s="127">
        <v>1800</v>
      </c>
      <c r="I132" s="127">
        <v>1460</v>
      </c>
      <c r="J132" s="128">
        <f t="shared" si="1"/>
        <v>81.11111111111111</v>
      </c>
    </row>
    <row r="133" spans="4:10" ht="12.75">
      <c r="D133" s="25" t="s">
        <v>61</v>
      </c>
      <c r="E133" s="142"/>
      <c r="F133" s="142"/>
      <c r="G133" s="127">
        <v>0</v>
      </c>
      <c r="H133" s="127">
        <v>0</v>
      </c>
      <c r="I133" s="127">
        <v>0</v>
      </c>
      <c r="J133" s="128">
        <v>0</v>
      </c>
    </row>
    <row r="134" spans="3:10" ht="12.75">
      <c r="C134" s="25" t="s">
        <v>76</v>
      </c>
      <c r="E134" s="142"/>
      <c r="F134" s="142"/>
      <c r="G134" s="127">
        <v>0</v>
      </c>
      <c r="H134" s="127">
        <v>0</v>
      </c>
      <c r="I134" s="127">
        <v>4229</v>
      </c>
      <c r="J134" s="128"/>
    </row>
    <row r="135" spans="2:10" ht="30" customHeight="1">
      <c r="B135" s="138" t="s">
        <v>221</v>
      </c>
      <c r="C135" s="32"/>
      <c r="D135" s="32"/>
      <c r="E135" s="32"/>
      <c r="F135" s="32"/>
      <c r="G135" s="139">
        <f>SUM(G136,G140,G145)</f>
        <v>320</v>
      </c>
      <c r="H135" s="139">
        <f>SUM(H136,H140,H145)</f>
        <v>320</v>
      </c>
      <c r="I135" s="139">
        <f>SUM(I136,I140,I145)</f>
        <v>74</v>
      </c>
      <c r="J135" s="128">
        <f t="shared" si="1"/>
        <v>23.125</v>
      </c>
    </row>
    <row r="136" spans="3:10" ht="12.75">
      <c r="C136" s="25" t="s">
        <v>40</v>
      </c>
      <c r="G136" s="140">
        <f>SUM(G137:G138)</f>
        <v>155</v>
      </c>
      <c r="H136" s="140">
        <f>SUM(H137:H138)</f>
        <v>155</v>
      </c>
      <c r="I136" s="140">
        <f>SUM(I137:I138)</f>
        <v>0</v>
      </c>
      <c r="J136" s="128">
        <f t="shared" si="1"/>
        <v>0</v>
      </c>
    </row>
    <row r="137" spans="4:10" ht="12.75">
      <c r="D137" s="215" t="s">
        <v>342</v>
      </c>
      <c r="E137" s="215"/>
      <c r="G137" s="127">
        <v>120</v>
      </c>
      <c r="H137" s="127">
        <v>120</v>
      </c>
      <c r="I137" s="127">
        <v>0</v>
      </c>
      <c r="J137" s="128">
        <f t="shared" si="1"/>
        <v>0</v>
      </c>
    </row>
    <row r="138" spans="4:10" ht="12.75">
      <c r="D138" s="25" t="s">
        <v>42</v>
      </c>
      <c r="G138" s="127">
        <v>35</v>
      </c>
      <c r="H138" s="127">
        <v>35</v>
      </c>
      <c r="I138" s="127">
        <v>0</v>
      </c>
      <c r="J138" s="128">
        <f t="shared" si="1"/>
        <v>0</v>
      </c>
    </row>
    <row r="139" spans="3:10" ht="12.75">
      <c r="C139" s="25" t="s">
        <v>11</v>
      </c>
      <c r="G139" s="127">
        <f>SUM(G140,G145)</f>
        <v>165</v>
      </c>
      <c r="H139" s="127">
        <f>SUM(H140,H145)</f>
        <v>165</v>
      </c>
      <c r="I139" s="127">
        <f>SUM(I140,I145)</f>
        <v>74</v>
      </c>
      <c r="J139" s="128">
        <f t="shared" si="1"/>
        <v>44.84848484848485</v>
      </c>
    </row>
    <row r="140" spans="3:10" ht="12.75">
      <c r="C140" s="25" t="s">
        <v>48</v>
      </c>
      <c r="G140" s="48">
        <f>SUM(G141:G144)</f>
        <v>130</v>
      </c>
      <c r="H140" s="48">
        <f>SUM(H141:H144)</f>
        <v>130</v>
      </c>
      <c r="I140" s="48">
        <f>SUM(I141:I144)</f>
        <v>62</v>
      </c>
      <c r="J140" s="128">
        <f t="shared" si="1"/>
        <v>47.69230769230769</v>
      </c>
    </row>
    <row r="141" spans="4:10" ht="12.75">
      <c r="D141" s="25" t="s">
        <v>72</v>
      </c>
      <c r="G141" s="48">
        <v>80</v>
      </c>
      <c r="H141" s="48">
        <v>80</v>
      </c>
      <c r="I141" s="48">
        <v>13</v>
      </c>
      <c r="J141" s="128">
        <f t="shared" si="1"/>
        <v>16.25</v>
      </c>
    </row>
    <row r="142" spans="4:10" ht="12.75">
      <c r="D142" s="25" t="s">
        <v>73</v>
      </c>
      <c r="G142" s="127">
        <v>50</v>
      </c>
      <c r="H142" s="127">
        <v>50</v>
      </c>
      <c r="I142" s="127">
        <v>37</v>
      </c>
      <c r="J142" s="128">
        <f t="shared" si="1"/>
        <v>74</v>
      </c>
    </row>
    <row r="143" spans="4:10" ht="12.75">
      <c r="D143" s="25" t="s">
        <v>54</v>
      </c>
      <c r="G143" s="127">
        <v>0</v>
      </c>
      <c r="H143" s="127">
        <v>0</v>
      </c>
      <c r="I143" s="127">
        <v>12</v>
      </c>
      <c r="J143" s="128">
        <v>0</v>
      </c>
    </row>
    <row r="144" spans="4:10" ht="12.75">
      <c r="D144" s="25" t="s">
        <v>74</v>
      </c>
      <c r="G144" s="127">
        <v>0</v>
      </c>
      <c r="H144" s="127">
        <v>0</v>
      </c>
      <c r="I144" s="127">
        <v>0</v>
      </c>
      <c r="J144" s="128">
        <v>0</v>
      </c>
    </row>
    <row r="145" spans="3:10" ht="12.75">
      <c r="C145" s="25" t="s">
        <v>59</v>
      </c>
      <c r="G145" s="127">
        <v>35</v>
      </c>
      <c r="H145" s="127">
        <v>35</v>
      </c>
      <c r="I145" s="127">
        <v>12</v>
      </c>
      <c r="J145" s="128">
        <f t="shared" si="1"/>
        <v>34.285714285714285</v>
      </c>
    </row>
    <row r="146" spans="2:10" ht="30" customHeight="1">
      <c r="B146" s="138" t="s">
        <v>222</v>
      </c>
      <c r="C146" s="32"/>
      <c r="D146" s="32"/>
      <c r="E146" s="32"/>
      <c r="F146" s="32"/>
      <c r="G146" s="139">
        <f>SUM(G147+G150)</f>
        <v>18525</v>
      </c>
      <c r="H146" s="139">
        <f>SUM(H147+H150)</f>
        <v>18525</v>
      </c>
      <c r="I146" s="139">
        <f>SUM(I147+I150)</f>
        <v>5822</v>
      </c>
      <c r="J146" s="128">
        <f t="shared" si="1"/>
        <v>31.427800269905532</v>
      </c>
    </row>
    <row r="147" spans="2:10" ht="30" customHeight="1">
      <c r="B147" s="138"/>
      <c r="C147" s="25" t="s">
        <v>40</v>
      </c>
      <c r="E147" s="142"/>
      <c r="G147" s="140">
        <f>SUM(G148:G149)</f>
        <v>12175</v>
      </c>
      <c r="H147" s="140">
        <f>SUM(H148:H149)</f>
        <v>12175</v>
      </c>
      <c r="I147" s="140">
        <f>SUM(I148:I149)</f>
        <v>0</v>
      </c>
      <c r="J147" s="128">
        <f t="shared" si="1"/>
        <v>0</v>
      </c>
    </row>
    <row r="148" spans="2:10" ht="12.75">
      <c r="B148" s="138"/>
      <c r="E148" s="142" t="s">
        <v>343</v>
      </c>
      <c r="G148" s="127">
        <v>9600</v>
      </c>
      <c r="H148" s="127">
        <v>9600</v>
      </c>
      <c r="I148" s="127">
        <v>0</v>
      </c>
      <c r="J148" s="128">
        <f t="shared" si="1"/>
        <v>0</v>
      </c>
    </row>
    <row r="149" spans="2:10" ht="12.75">
      <c r="B149" s="138"/>
      <c r="E149" s="142" t="s">
        <v>344</v>
      </c>
      <c r="G149" s="127">
        <v>2575</v>
      </c>
      <c r="H149" s="127">
        <v>2575</v>
      </c>
      <c r="I149" s="127">
        <v>0</v>
      </c>
      <c r="J149" s="128">
        <f t="shared" si="1"/>
        <v>0</v>
      </c>
    </row>
    <row r="150" spans="3:10" ht="12.75">
      <c r="C150" s="25" t="s">
        <v>11</v>
      </c>
      <c r="G150" s="140">
        <f>SUM(G151,G154)</f>
        <v>6350</v>
      </c>
      <c r="H150" s="140">
        <f>SUM(H151,H154)</f>
        <v>6350</v>
      </c>
      <c r="I150" s="140">
        <f>SUM(I151,I154)</f>
        <v>5822</v>
      </c>
      <c r="J150" s="128">
        <f t="shared" si="1"/>
        <v>91.68503937007874</v>
      </c>
    </row>
    <row r="151" spans="4:10" ht="12.75">
      <c r="D151" s="25" t="s">
        <v>48</v>
      </c>
      <c r="G151" s="140">
        <f>SUM(G152:G153)</f>
        <v>5000</v>
      </c>
      <c r="H151" s="140">
        <f>SUM(H152:H153)</f>
        <v>5000</v>
      </c>
      <c r="I151" s="140">
        <f>SUM(I152:I153)</f>
        <v>4597</v>
      </c>
      <c r="J151" s="128">
        <f t="shared" si="1"/>
        <v>91.94</v>
      </c>
    </row>
    <row r="152" spans="5:10" ht="12.75">
      <c r="E152" s="25" t="s">
        <v>52</v>
      </c>
      <c r="G152" s="127">
        <v>5000</v>
      </c>
      <c r="H152" s="127">
        <v>5000</v>
      </c>
      <c r="I152" s="127">
        <v>4597</v>
      </c>
      <c r="J152" s="128">
        <f t="shared" si="1"/>
        <v>91.94</v>
      </c>
    </row>
    <row r="153" spans="5:10" ht="12.75">
      <c r="E153" s="41" t="s">
        <v>75</v>
      </c>
      <c r="F153" s="41"/>
      <c r="G153" s="48">
        <v>0</v>
      </c>
      <c r="H153" s="48">
        <v>0</v>
      </c>
      <c r="I153" s="48">
        <v>0</v>
      </c>
      <c r="J153" s="128">
        <v>0</v>
      </c>
    </row>
    <row r="154" spans="4:10" ht="12.75">
      <c r="D154" s="25" t="s">
        <v>59</v>
      </c>
      <c r="G154" s="127">
        <v>1350</v>
      </c>
      <c r="H154" s="127">
        <v>1350</v>
      </c>
      <c r="I154" s="127">
        <v>1225</v>
      </c>
      <c r="J154" s="128">
        <f t="shared" si="1"/>
        <v>90.74074074074075</v>
      </c>
    </row>
    <row r="155" spans="1:10" s="154" customFormat="1" ht="28.5" customHeight="1">
      <c r="A155" s="152"/>
      <c r="B155" s="32" t="s">
        <v>237</v>
      </c>
      <c r="C155" s="32"/>
      <c r="D155" s="32"/>
      <c r="E155" s="32"/>
      <c r="F155" s="32"/>
      <c r="G155" s="153">
        <f>SUM(G156+G157)</f>
        <v>492</v>
      </c>
      <c r="H155" s="153">
        <f>SUM(H156+H157)</f>
        <v>492</v>
      </c>
      <c r="I155" s="153">
        <f>SUM(I156+I157)</f>
        <v>330</v>
      </c>
      <c r="J155" s="128">
        <f aca="true" t="shared" si="2" ref="J155:J201">I155/H155*100</f>
        <v>67.07317073170732</v>
      </c>
    </row>
    <row r="156" spans="3:10" ht="35.25" customHeight="1">
      <c r="C156" s="236" t="s">
        <v>76</v>
      </c>
      <c r="D156" s="236"/>
      <c r="E156" s="236"/>
      <c r="F156" s="124"/>
      <c r="G156" s="127">
        <v>252</v>
      </c>
      <c r="H156" s="127">
        <v>252</v>
      </c>
      <c r="I156" s="127">
        <v>251</v>
      </c>
      <c r="J156" s="128">
        <f t="shared" si="2"/>
        <v>99.60317460317461</v>
      </c>
    </row>
    <row r="157" spans="3:10" ht="12.75">
      <c r="C157" s="25" t="s">
        <v>11</v>
      </c>
      <c r="G157" s="140">
        <f>SUM(G158+G160+G165)</f>
        <v>240</v>
      </c>
      <c r="H157" s="140">
        <f>SUM(H158+H160+H165)</f>
        <v>240</v>
      </c>
      <c r="I157" s="140">
        <f>SUM(I158+I160+I165)</f>
        <v>79</v>
      </c>
      <c r="J157" s="128">
        <f t="shared" si="2"/>
        <v>32.916666666666664</v>
      </c>
    </row>
    <row r="158" spans="4:10" ht="12.75">
      <c r="D158" s="25" t="s">
        <v>44</v>
      </c>
      <c r="E158" s="142"/>
      <c r="F158" s="142"/>
      <c r="G158" s="143">
        <f>SUM(G159)</f>
        <v>0</v>
      </c>
      <c r="H158" s="143">
        <f>SUM(H159)</f>
        <v>0</v>
      </c>
      <c r="I158" s="143">
        <f>SUM(I159)</f>
        <v>21</v>
      </c>
      <c r="J158" s="128">
        <v>0</v>
      </c>
    </row>
    <row r="159" spans="5:10" ht="12.75">
      <c r="E159" s="142" t="s">
        <v>347</v>
      </c>
      <c r="F159" s="142"/>
      <c r="G159" s="127">
        <v>0</v>
      </c>
      <c r="H159" s="127">
        <v>0</v>
      </c>
      <c r="I159" s="127">
        <v>21</v>
      </c>
      <c r="J159" s="128">
        <v>0</v>
      </c>
    </row>
    <row r="160" spans="4:10" ht="12.75">
      <c r="D160" s="25" t="s">
        <v>48</v>
      </c>
      <c r="G160" s="140">
        <f>SUM(G161:G164)</f>
        <v>190</v>
      </c>
      <c r="H160" s="140">
        <f>SUM(H161:H164)</f>
        <v>190</v>
      </c>
      <c r="I160" s="140">
        <f>SUM(I161:I164)</f>
        <v>36</v>
      </c>
      <c r="J160" s="128">
        <f t="shared" si="2"/>
        <v>18.947368421052634</v>
      </c>
    </row>
    <row r="161" spans="5:10" ht="12.75">
      <c r="E161" s="25" t="s">
        <v>49</v>
      </c>
      <c r="G161" s="140">
        <v>50</v>
      </c>
      <c r="H161" s="140">
        <v>50</v>
      </c>
      <c r="I161" s="140">
        <v>36</v>
      </c>
      <c r="J161" s="128">
        <f t="shared" si="2"/>
        <v>72</v>
      </c>
    </row>
    <row r="162" spans="5:10" ht="12.75">
      <c r="E162" s="25" t="s">
        <v>51</v>
      </c>
      <c r="G162" s="140">
        <v>40</v>
      </c>
      <c r="H162" s="140">
        <v>40</v>
      </c>
      <c r="I162" s="140">
        <v>0</v>
      </c>
      <c r="J162" s="128">
        <f t="shared" si="2"/>
        <v>0</v>
      </c>
    </row>
    <row r="163" spans="5:10" ht="12.75">
      <c r="E163" s="25" t="s">
        <v>52</v>
      </c>
      <c r="G163" s="127">
        <v>50</v>
      </c>
      <c r="H163" s="127">
        <v>50</v>
      </c>
      <c r="I163" s="127">
        <v>0</v>
      </c>
      <c r="J163" s="128">
        <f t="shared" si="2"/>
        <v>0</v>
      </c>
    </row>
    <row r="164" spans="5:10" ht="12.75">
      <c r="E164" s="41" t="s">
        <v>53</v>
      </c>
      <c r="F164" s="41"/>
      <c r="G164" s="48">
        <v>50</v>
      </c>
      <c r="H164" s="48">
        <v>50</v>
      </c>
      <c r="I164" s="48">
        <v>0</v>
      </c>
      <c r="J164" s="128">
        <f t="shared" si="2"/>
        <v>0</v>
      </c>
    </row>
    <row r="165" spans="4:10" ht="12.75">
      <c r="D165" s="25" t="s">
        <v>59</v>
      </c>
      <c r="G165" s="127">
        <v>50</v>
      </c>
      <c r="H165" s="127">
        <v>50</v>
      </c>
      <c r="I165" s="127">
        <v>22</v>
      </c>
      <c r="J165" s="128">
        <f t="shared" si="2"/>
        <v>44</v>
      </c>
    </row>
    <row r="166" spans="3:10" ht="18" customHeight="1">
      <c r="C166" s="124"/>
      <c r="D166" s="124"/>
      <c r="E166" s="124"/>
      <c r="F166" s="124"/>
      <c r="G166" s="127"/>
      <c r="J166" s="128"/>
    </row>
    <row r="167" spans="2:10" ht="30" customHeight="1">
      <c r="B167" s="138" t="s">
        <v>223</v>
      </c>
      <c r="C167" s="32"/>
      <c r="D167" s="32"/>
      <c r="E167" s="32"/>
      <c r="F167" s="32">
        <v>1</v>
      </c>
      <c r="G167" s="139">
        <f>SUM(G168,G173,G176)</f>
        <v>4264</v>
      </c>
      <c r="H167" s="139">
        <f>SUM(H168,H173,H176)</f>
        <v>4264</v>
      </c>
      <c r="I167" s="139">
        <f>SUM(I168,I173,I176)</f>
        <v>5927</v>
      </c>
      <c r="J167" s="128">
        <f t="shared" si="2"/>
        <v>139.00093808630393</v>
      </c>
    </row>
    <row r="168" spans="3:10" ht="12.75">
      <c r="C168" s="25" t="s">
        <v>9</v>
      </c>
      <c r="G168" s="140">
        <f>SUM(G169:G172)</f>
        <v>1544</v>
      </c>
      <c r="H168" s="140">
        <f>SUM(H169:H172)</f>
        <v>1544</v>
      </c>
      <c r="I168" s="140">
        <f>SUM(I169:I172)</f>
        <v>1713</v>
      </c>
      <c r="J168" s="128">
        <f t="shared" si="2"/>
        <v>110.94559585492227</v>
      </c>
    </row>
    <row r="169" spans="4:10" ht="12.75">
      <c r="D169" s="25" t="s">
        <v>77</v>
      </c>
      <c r="G169" s="127">
        <v>1472</v>
      </c>
      <c r="H169" s="127">
        <v>1382</v>
      </c>
      <c r="I169" s="127">
        <v>1471</v>
      </c>
      <c r="J169" s="128">
        <f t="shared" si="2"/>
        <v>106.43994211287988</v>
      </c>
    </row>
    <row r="170" spans="4:10" ht="12.75">
      <c r="D170" s="215" t="s">
        <v>116</v>
      </c>
      <c r="E170" s="215"/>
      <c r="G170" s="127">
        <v>0</v>
      </c>
      <c r="H170" s="127">
        <v>90</v>
      </c>
      <c r="I170" s="127">
        <v>182</v>
      </c>
      <c r="J170" s="128">
        <f t="shared" si="2"/>
        <v>202.22222222222223</v>
      </c>
    </row>
    <row r="171" spans="4:10" ht="12.75">
      <c r="D171" s="25" t="s">
        <v>132</v>
      </c>
      <c r="G171" s="127">
        <v>0</v>
      </c>
      <c r="H171" s="127">
        <v>0</v>
      </c>
      <c r="I171" s="127">
        <v>0</v>
      </c>
      <c r="J171" s="128">
        <v>0</v>
      </c>
    </row>
    <row r="172" spans="4:10" ht="12.75">
      <c r="D172" s="25" t="s">
        <v>78</v>
      </c>
      <c r="G172" s="127">
        <v>72</v>
      </c>
      <c r="H172" s="127">
        <v>72</v>
      </c>
      <c r="I172" s="127">
        <v>60</v>
      </c>
      <c r="J172" s="128">
        <f t="shared" si="2"/>
        <v>83.33333333333334</v>
      </c>
    </row>
    <row r="173" spans="3:10" ht="12.75">
      <c r="C173" s="126" t="s">
        <v>10</v>
      </c>
      <c r="D173" s="126"/>
      <c r="G173" s="140">
        <f>SUM(G174:G175)</f>
        <v>400</v>
      </c>
      <c r="H173" s="140">
        <f>SUM(H174:H175)</f>
        <v>390</v>
      </c>
      <c r="I173" s="140">
        <f>SUM(I174:I175)</f>
        <v>297</v>
      </c>
      <c r="J173" s="128">
        <f t="shared" si="2"/>
        <v>76.15384615384615</v>
      </c>
    </row>
    <row r="174" spans="3:10" ht="12.75">
      <c r="C174" s="126"/>
      <c r="D174" s="215" t="s">
        <v>121</v>
      </c>
      <c r="E174" s="215"/>
      <c r="G174" s="140">
        <v>400</v>
      </c>
      <c r="H174" s="140">
        <v>385</v>
      </c>
      <c r="I174" s="140">
        <v>287</v>
      </c>
      <c r="J174" s="128">
        <f t="shared" si="2"/>
        <v>74.54545454545455</v>
      </c>
    </row>
    <row r="175" spans="3:10" ht="12.75">
      <c r="C175" s="126"/>
      <c r="D175" s="25" t="s">
        <v>441</v>
      </c>
      <c r="G175" s="140">
        <v>0</v>
      </c>
      <c r="H175" s="140">
        <v>5</v>
      </c>
      <c r="I175" s="140">
        <v>10</v>
      </c>
      <c r="J175" s="128">
        <f t="shared" si="2"/>
        <v>200</v>
      </c>
    </row>
    <row r="176" spans="3:10" ht="12.75">
      <c r="C176" s="25" t="s">
        <v>11</v>
      </c>
      <c r="G176" s="140">
        <f>SUM(G177+G183+G186+G187)</f>
        <v>2320</v>
      </c>
      <c r="H176" s="140">
        <f>SUM(H177+H183+H186+H187)</f>
        <v>2330</v>
      </c>
      <c r="I176" s="140">
        <f>SUM(I177+I183+I186+I187)</f>
        <v>3917</v>
      </c>
      <c r="J176" s="128">
        <f t="shared" si="2"/>
        <v>168.11158798283262</v>
      </c>
    </row>
    <row r="177" spans="4:10" ht="12.75">
      <c r="D177" s="25" t="s">
        <v>44</v>
      </c>
      <c r="G177" s="140">
        <f>SUM(G178:G182)</f>
        <v>1250</v>
      </c>
      <c r="H177" s="140">
        <f>SUM(H178:H182)</f>
        <v>1425</v>
      </c>
      <c r="I177" s="140">
        <f>SUM(I178:I182)</f>
        <v>2590</v>
      </c>
      <c r="J177" s="128">
        <f t="shared" si="2"/>
        <v>181.7543859649123</v>
      </c>
    </row>
    <row r="178" spans="5:10" ht="12.75">
      <c r="E178" s="25" t="s">
        <v>45</v>
      </c>
      <c r="G178" s="140">
        <v>10</v>
      </c>
      <c r="H178" s="140">
        <v>10</v>
      </c>
      <c r="I178" s="140">
        <v>0</v>
      </c>
      <c r="J178" s="128">
        <f t="shared" si="2"/>
        <v>0</v>
      </c>
    </row>
    <row r="179" spans="5:10" ht="12.75">
      <c r="E179" s="26" t="s">
        <v>69</v>
      </c>
      <c r="F179" s="26"/>
      <c r="G179" s="127">
        <v>1000</v>
      </c>
      <c r="H179" s="127">
        <v>1000</v>
      </c>
      <c r="I179" s="127">
        <v>1545</v>
      </c>
      <c r="J179" s="128">
        <f t="shared" si="2"/>
        <v>154.5</v>
      </c>
    </row>
    <row r="180" spans="5:10" ht="12.75">
      <c r="E180" s="26" t="s">
        <v>238</v>
      </c>
      <c r="F180" s="26"/>
      <c r="G180" s="127">
        <v>20</v>
      </c>
      <c r="H180" s="127">
        <v>20</v>
      </c>
      <c r="I180" s="127">
        <v>9</v>
      </c>
      <c r="J180" s="128">
        <f t="shared" si="2"/>
        <v>45</v>
      </c>
    </row>
    <row r="181" spans="5:10" ht="12.75">
      <c r="E181" s="26" t="s">
        <v>228</v>
      </c>
      <c r="F181" s="26"/>
      <c r="G181" s="127">
        <v>120</v>
      </c>
      <c r="H181" s="127">
        <v>295</v>
      </c>
      <c r="I181" s="127">
        <v>1036</v>
      </c>
      <c r="J181" s="128">
        <f t="shared" si="2"/>
        <v>351.1864406779661</v>
      </c>
    </row>
    <row r="182" spans="5:10" ht="12.75">
      <c r="E182" s="26" t="s">
        <v>46</v>
      </c>
      <c r="F182" s="26"/>
      <c r="G182" s="127">
        <v>100</v>
      </c>
      <c r="H182" s="127">
        <v>100</v>
      </c>
      <c r="I182" s="127">
        <v>0</v>
      </c>
      <c r="J182" s="128">
        <f t="shared" si="2"/>
        <v>0</v>
      </c>
    </row>
    <row r="183" spans="4:10" ht="12.75">
      <c r="D183" s="25" t="s">
        <v>48</v>
      </c>
      <c r="G183" s="140">
        <f>SUM(G184:G185)</f>
        <v>250</v>
      </c>
      <c r="H183" s="140">
        <f>SUM(H184:H185)</f>
        <v>170</v>
      </c>
      <c r="I183" s="140">
        <f>SUM(I184:I185)</f>
        <v>338</v>
      </c>
      <c r="J183" s="128">
        <f t="shared" si="2"/>
        <v>198.8235294117647</v>
      </c>
    </row>
    <row r="184" spans="5:10" ht="12.75">
      <c r="E184" s="26" t="s">
        <v>75</v>
      </c>
      <c r="F184" s="26"/>
      <c r="G184" s="127">
        <v>100</v>
      </c>
      <c r="H184" s="127">
        <v>100</v>
      </c>
      <c r="I184" s="127">
        <v>338</v>
      </c>
      <c r="J184" s="128">
        <f t="shared" si="2"/>
        <v>338</v>
      </c>
    </row>
    <row r="185" spans="5:10" ht="12.75">
      <c r="E185" s="26" t="s">
        <v>79</v>
      </c>
      <c r="F185" s="26"/>
      <c r="G185" s="127">
        <v>150</v>
      </c>
      <c r="H185" s="127">
        <v>70</v>
      </c>
      <c r="I185" s="127">
        <v>0</v>
      </c>
      <c r="J185" s="128">
        <f t="shared" si="2"/>
        <v>0</v>
      </c>
    </row>
    <row r="186" spans="4:10" ht="12.75">
      <c r="D186" s="26" t="s">
        <v>59</v>
      </c>
      <c r="E186" s="41"/>
      <c r="F186" s="41"/>
      <c r="G186" s="127">
        <v>620</v>
      </c>
      <c r="H186" s="127">
        <v>620</v>
      </c>
      <c r="I186" s="127">
        <v>794</v>
      </c>
      <c r="J186" s="128">
        <f t="shared" si="2"/>
        <v>128.06451612903226</v>
      </c>
    </row>
    <row r="187" spans="4:10" ht="12.75">
      <c r="D187" s="41" t="s">
        <v>60</v>
      </c>
      <c r="E187" s="26"/>
      <c r="F187" s="26"/>
      <c r="G187" s="140">
        <f>SUM(G188:G190)</f>
        <v>200</v>
      </c>
      <c r="H187" s="140">
        <f>SUM(H188:H190)</f>
        <v>115</v>
      </c>
      <c r="I187" s="140">
        <f>SUM(I188:I190)</f>
        <v>195</v>
      </c>
      <c r="J187" s="128">
        <f t="shared" si="2"/>
        <v>169.56521739130434</v>
      </c>
    </row>
    <row r="188" spans="4:10" ht="12.75">
      <c r="D188" s="41"/>
      <c r="E188" s="26" t="s">
        <v>357</v>
      </c>
      <c r="F188" s="26"/>
      <c r="G188" s="127">
        <v>200</v>
      </c>
      <c r="H188" s="127">
        <v>25</v>
      </c>
      <c r="I188" s="127">
        <v>0</v>
      </c>
      <c r="J188" s="128">
        <f t="shared" si="2"/>
        <v>0</v>
      </c>
    </row>
    <row r="189" spans="4:10" ht="12.75">
      <c r="D189" s="41"/>
      <c r="E189" s="26" t="s">
        <v>442</v>
      </c>
      <c r="F189" s="26"/>
      <c r="G189" s="127">
        <v>0</v>
      </c>
      <c r="H189" s="127">
        <v>10</v>
      </c>
      <c r="I189" s="127">
        <v>14</v>
      </c>
      <c r="J189" s="128">
        <f t="shared" si="2"/>
        <v>140</v>
      </c>
    </row>
    <row r="190" spans="4:10" ht="12.75">
      <c r="D190" s="41"/>
      <c r="E190" s="26" t="s">
        <v>62</v>
      </c>
      <c r="F190" s="26"/>
      <c r="G190" s="127">
        <v>0</v>
      </c>
      <c r="H190" s="127">
        <v>80</v>
      </c>
      <c r="I190" s="127">
        <v>181</v>
      </c>
      <c r="J190" s="128">
        <f t="shared" si="2"/>
        <v>226.25000000000003</v>
      </c>
    </row>
    <row r="191" spans="1:10" s="154" customFormat="1" ht="30" customHeight="1">
      <c r="A191" s="152"/>
      <c r="B191" s="32" t="s">
        <v>338</v>
      </c>
      <c r="C191" s="32"/>
      <c r="D191" s="32"/>
      <c r="E191" s="32"/>
      <c r="F191" s="32"/>
      <c r="G191" s="139">
        <f>SUM(G192:G193)</f>
        <v>365</v>
      </c>
      <c r="H191" s="139">
        <f>SUM(H192:H193)</f>
        <v>1365</v>
      </c>
      <c r="I191" s="139">
        <f>SUM(I192:I193)</f>
        <v>637</v>
      </c>
      <c r="J191" s="128">
        <f t="shared" si="2"/>
        <v>46.666666666666664</v>
      </c>
    </row>
    <row r="192" spans="3:10" ht="12.75">
      <c r="C192" s="25" t="s">
        <v>338</v>
      </c>
      <c r="G192" s="127">
        <v>365</v>
      </c>
      <c r="H192" s="127">
        <v>365</v>
      </c>
      <c r="I192" s="127">
        <v>365</v>
      </c>
      <c r="J192" s="128">
        <f t="shared" si="2"/>
        <v>100</v>
      </c>
    </row>
    <row r="193" spans="3:10" ht="12.75">
      <c r="C193" s="25" t="s">
        <v>241</v>
      </c>
      <c r="G193" s="127">
        <v>0</v>
      </c>
      <c r="H193" s="127">
        <v>1000</v>
      </c>
      <c r="I193" s="127">
        <v>272</v>
      </c>
      <c r="J193" s="128">
        <f t="shared" si="2"/>
        <v>27.200000000000003</v>
      </c>
    </row>
    <row r="194" spans="1:10" s="154" customFormat="1" ht="31.5" customHeight="1">
      <c r="A194" s="152"/>
      <c r="B194" s="32" t="s">
        <v>239</v>
      </c>
      <c r="C194" s="32"/>
      <c r="D194" s="32"/>
      <c r="E194" s="32"/>
      <c r="F194" s="32"/>
      <c r="G194" s="139">
        <f>SUM(G195)</f>
        <v>360</v>
      </c>
      <c r="H194" s="139">
        <f>SUM(H195)</f>
        <v>360</v>
      </c>
      <c r="I194" s="139">
        <f>SUM(I195)</f>
        <v>283</v>
      </c>
      <c r="J194" s="128">
        <f t="shared" si="2"/>
        <v>78.61111111111111</v>
      </c>
    </row>
    <row r="195" spans="3:10" ht="12.75">
      <c r="C195" s="25" t="s">
        <v>81</v>
      </c>
      <c r="G195" s="127">
        <v>360</v>
      </c>
      <c r="H195" s="127">
        <v>360</v>
      </c>
      <c r="I195" s="127">
        <v>283</v>
      </c>
      <c r="J195" s="128">
        <f t="shared" si="2"/>
        <v>78.61111111111111</v>
      </c>
    </row>
    <row r="196" spans="7:10" ht="12.75">
      <c r="G196" s="127"/>
      <c r="J196" s="128"/>
    </row>
    <row r="197" spans="1:10" s="154" customFormat="1" ht="31.5" customHeight="1">
      <c r="A197" s="152"/>
      <c r="B197" s="32" t="s">
        <v>471</v>
      </c>
      <c r="C197" s="32"/>
      <c r="D197" s="32"/>
      <c r="E197" s="32"/>
      <c r="F197" s="32"/>
      <c r="G197" s="139">
        <f>SUM(G198)</f>
        <v>0</v>
      </c>
      <c r="H197" s="139">
        <f>SUM(H198)</f>
        <v>0</v>
      </c>
      <c r="I197" s="139">
        <f>SUM(I198)</f>
        <v>36</v>
      </c>
      <c r="J197" s="128">
        <v>0</v>
      </c>
    </row>
    <row r="198" spans="3:10" ht="12.75">
      <c r="C198" s="25" t="s">
        <v>472</v>
      </c>
      <c r="G198" s="127">
        <v>0</v>
      </c>
      <c r="H198" s="127">
        <v>0</v>
      </c>
      <c r="I198" s="127">
        <v>36</v>
      </c>
      <c r="J198" s="128">
        <v>0</v>
      </c>
    </row>
    <row r="199" spans="7:10" ht="12.75">
      <c r="G199" s="127"/>
      <c r="J199" s="128"/>
    </row>
    <row r="200" spans="1:10" s="154" customFormat="1" ht="31.5" customHeight="1">
      <c r="A200" s="152"/>
      <c r="B200" s="32" t="s">
        <v>440</v>
      </c>
      <c r="C200" s="32"/>
      <c r="D200" s="32"/>
      <c r="E200" s="32"/>
      <c r="F200" s="32"/>
      <c r="G200" s="139">
        <f>SUM(G201)</f>
        <v>0</v>
      </c>
      <c r="H200" s="139">
        <f>SUM(H201)</f>
        <v>68</v>
      </c>
      <c r="I200" s="139">
        <f>SUM(I201)</f>
        <v>68</v>
      </c>
      <c r="J200" s="128">
        <f t="shared" si="2"/>
        <v>100</v>
      </c>
    </row>
    <row r="201" spans="3:10" ht="12.75">
      <c r="C201" s="25" t="s">
        <v>81</v>
      </c>
      <c r="G201" s="127">
        <v>0</v>
      </c>
      <c r="H201" s="127">
        <v>68</v>
      </c>
      <c r="I201" s="127">
        <v>68</v>
      </c>
      <c r="J201" s="128">
        <f t="shared" si="2"/>
        <v>100</v>
      </c>
    </row>
    <row r="202" spans="7:10" ht="12.75">
      <c r="G202" s="127"/>
      <c r="J202" s="128"/>
    </row>
    <row r="203" spans="2:10" ht="30" customHeight="1">
      <c r="B203" s="138" t="s">
        <v>240</v>
      </c>
      <c r="G203" s="139">
        <f>SUM(G204:G204)</f>
        <v>1000</v>
      </c>
      <c r="H203" s="139">
        <f>SUM(H204+H205+H208+H211)</f>
        <v>1930</v>
      </c>
      <c r="I203" s="139">
        <f>SUM(I204+I205+I208+I211)</f>
        <v>3148</v>
      </c>
      <c r="J203" s="128">
        <v>0</v>
      </c>
    </row>
    <row r="204" spans="3:10" ht="12.75">
      <c r="C204" s="25" t="s">
        <v>241</v>
      </c>
      <c r="G204" s="127">
        <v>1000</v>
      </c>
      <c r="H204" s="127">
        <v>0</v>
      </c>
      <c r="I204" s="127">
        <v>0</v>
      </c>
      <c r="J204" s="128">
        <v>0</v>
      </c>
    </row>
    <row r="205" spans="3:10" ht="16.5" customHeight="1">
      <c r="C205" s="25" t="s">
        <v>96</v>
      </c>
      <c r="G205" s="127">
        <f>G206</f>
        <v>0</v>
      </c>
      <c r="H205" s="127">
        <f>SUM(H206:H207)</f>
        <v>1655</v>
      </c>
      <c r="I205" s="127">
        <f>SUM(I206:I207)</f>
        <v>2719</v>
      </c>
      <c r="J205" s="128">
        <f aca="true" t="shared" si="3" ref="J205:J287">I205/H205*100</f>
        <v>164.29003021148037</v>
      </c>
    </row>
    <row r="206" spans="4:10" ht="23.25" customHeight="1">
      <c r="D206" s="332" t="s">
        <v>443</v>
      </c>
      <c r="E206" s="332"/>
      <c r="F206" s="125"/>
      <c r="G206" s="127">
        <v>0</v>
      </c>
      <c r="H206" s="127">
        <v>1500</v>
      </c>
      <c r="I206" s="129">
        <v>2478</v>
      </c>
      <c r="J206" s="128">
        <f t="shared" si="3"/>
        <v>165.2</v>
      </c>
    </row>
    <row r="207" spans="4:10" ht="27" customHeight="1">
      <c r="D207" s="332" t="s">
        <v>445</v>
      </c>
      <c r="E207" s="332"/>
      <c r="F207" s="125"/>
      <c r="G207" s="127">
        <v>0</v>
      </c>
      <c r="H207" s="127">
        <v>155</v>
      </c>
      <c r="I207" s="129">
        <v>241</v>
      </c>
      <c r="J207" s="128">
        <f t="shared" si="3"/>
        <v>155.48387096774195</v>
      </c>
    </row>
    <row r="208" spans="3:10" ht="16.5" customHeight="1">
      <c r="C208" s="25" t="s">
        <v>88</v>
      </c>
      <c r="G208" s="140">
        <f>SUM(G209:G210)</f>
        <v>0</v>
      </c>
      <c r="H208" s="140">
        <f>SUM(H209:H210)</f>
        <v>230</v>
      </c>
      <c r="I208" s="140">
        <f>SUM(I209:I210)</f>
        <v>373</v>
      </c>
      <c r="J208" s="128">
        <f t="shared" si="3"/>
        <v>162.17391304347825</v>
      </c>
    </row>
    <row r="209" spans="4:10" ht="16.5" customHeight="1">
      <c r="D209" s="25" t="s">
        <v>444</v>
      </c>
      <c r="G209" s="140">
        <v>0</v>
      </c>
      <c r="H209" s="140">
        <v>205</v>
      </c>
      <c r="I209" s="129">
        <v>337</v>
      </c>
      <c r="J209" s="128">
        <f t="shared" si="3"/>
        <v>164.390243902439</v>
      </c>
    </row>
    <row r="210" spans="4:10" ht="16.5" customHeight="1">
      <c r="D210" s="25" t="s">
        <v>441</v>
      </c>
      <c r="G210" s="140">
        <v>0</v>
      </c>
      <c r="H210" s="140">
        <v>25</v>
      </c>
      <c r="I210" s="129">
        <v>36</v>
      </c>
      <c r="J210" s="128">
        <f t="shared" si="3"/>
        <v>144</v>
      </c>
    </row>
    <row r="211" spans="3:10" ht="12.75">
      <c r="C211" s="25" t="s">
        <v>11</v>
      </c>
      <c r="G211" s="140">
        <f>SUM(G212)</f>
        <v>0</v>
      </c>
      <c r="H211" s="140">
        <f>SUM(H212+H214+H215)</f>
        <v>45</v>
      </c>
      <c r="I211" s="140">
        <f>SUM(I212+I214+I215)</f>
        <v>56</v>
      </c>
      <c r="J211" s="128">
        <f t="shared" si="3"/>
        <v>124.44444444444444</v>
      </c>
    </row>
    <row r="212" spans="4:10" ht="12.75">
      <c r="D212" s="25" t="s">
        <v>44</v>
      </c>
      <c r="G212" s="140">
        <f>SUM(G213)</f>
        <v>0</v>
      </c>
      <c r="H212" s="140">
        <f>SUM(H213)</f>
        <v>10</v>
      </c>
      <c r="I212" s="140">
        <f>SUM(I213)</f>
        <v>10</v>
      </c>
      <c r="J212" s="128">
        <f t="shared" si="3"/>
        <v>100</v>
      </c>
    </row>
    <row r="213" spans="5:10" ht="12.75">
      <c r="E213" s="25" t="s">
        <v>446</v>
      </c>
      <c r="G213" s="140">
        <v>0</v>
      </c>
      <c r="H213" s="140">
        <v>10</v>
      </c>
      <c r="I213" s="140">
        <v>10</v>
      </c>
      <c r="J213" s="128">
        <f t="shared" si="3"/>
        <v>100</v>
      </c>
    </row>
    <row r="214" spans="3:10" ht="16.5" customHeight="1">
      <c r="C214" s="25" t="s">
        <v>353</v>
      </c>
      <c r="G214" s="140">
        <v>0</v>
      </c>
      <c r="H214" s="140">
        <v>5</v>
      </c>
      <c r="I214" s="129">
        <v>4</v>
      </c>
      <c r="J214" s="128">
        <f t="shared" si="3"/>
        <v>80</v>
      </c>
    </row>
    <row r="215" spans="4:10" ht="12.75">
      <c r="D215" s="41" t="s">
        <v>60</v>
      </c>
      <c r="E215" s="26"/>
      <c r="F215" s="26"/>
      <c r="G215" s="140">
        <f>SUM(G216:G217)</f>
        <v>0</v>
      </c>
      <c r="H215" s="140">
        <f>SUM(H216:H217)</f>
        <v>30</v>
      </c>
      <c r="I215" s="140">
        <f>SUM(I216:I217)</f>
        <v>42</v>
      </c>
      <c r="J215" s="128">
        <f t="shared" si="3"/>
        <v>140</v>
      </c>
    </row>
    <row r="216" spans="4:10" ht="12.75">
      <c r="D216" s="41"/>
      <c r="E216" s="26" t="s">
        <v>442</v>
      </c>
      <c r="F216" s="26"/>
      <c r="G216" s="127">
        <v>0</v>
      </c>
      <c r="H216" s="127">
        <v>30</v>
      </c>
      <c r="I216" s="127">
        <v>42</v>
      </c>
      <c r="J216" s="128">
        <f t="shared" si="3"/>
        <v>140</v>
      </c>
    </row>
    <row r="217" spans="7:10" ht="12.75">
      <c r="G217" s="127"/>
      <c r="J217" s="128"/>
    </row>
    <row r="218" spans="1:10" s="154" customFormat="1" ht="23.25" customHeight="1">
      <c r="A218" s="152"/>
      <c r="B218" s="32" t="s">
        <v>242</v>
      </c>
      <c r="C218" s="32"/>
      <c r="D218" s="32"/>
      <c r="E218" s="32"/>
      <c r="F218" s="32"/>
      <c r="G218" s="153">
        <f>SUM(G219)</f>
        <v>600</v>
      </c>
      <c r="H218" s="153">
        <f>SUM(H219)</f>
        <v>600</v>
      </c>
      <c r="I218" s="153">
        <f>SUM(I219)</f>
        <v>403</v>
      </c>
      <c r="J218" s="128">
        <f t="shared" si="3"/>
        <v>67.16666666666666</v>
      </c>
    </row>
    <row r="219" spans="3:10" ht="12.75">
      <c r="C219" s="25" t="s">
        <v>82</v>
      </c>
      <c r="G219" s="127">
        <v>600</v>
      </c>
      <c r="H219" s="127">
        <v>600</v>
      </c>
      <c r="I219" s="127">
        <v>403</v>
      </c>
      <c r="J219" s="128">
        <f t="shared" si="3"/>
        <v>67.16666666666666</v>
      </c>
    </row>
    <row r="220" spans="7:10" ht="12.75">
      <c r="G220" s="127"/>
      <c r="H220" s="127"/>
      <c r="I220" s="127"/>
      <c r="J220" s="128"/>
    </row>
    <row r="221" spans="1:10" s="154" customFormat="1" ht="27" customHeight="1">
      <c r="A221" s="152"/>
      <c r="B221" s="32" t="s">
        <v>243</v>
      </c>
      <c r="C221" s="32"/>
      <c r="D221" s="32"/>
      <c r="E221" s="32"/>
      <c r="F221" s="32"/>
      <c r="G221" s="153">
        <f>SUM(G222)</f>
        <v>70</v>
      </c>
      <c r="H221" s="153">
        <f>SUM(H222)</f>
        <v>70</v>
      </c>
      <c r="I221" s="153">
        <f>SUM(I222)</f>
        <v>29</v>
      </c>
      <c r="J221" s="128">
        <f t="shared" si="3"/>
        <v>41.42857142857143</v>
      </c>
    </row>
    <row r="222" spans="3:10" ht="12.75">
      <c r="C222" s="25" t="s">
        <v>83</v>
      </c>
      <c r="G222" s="127">
        <v>70</v>
      </c>
      <c r="H222" s="127">
        <v>70</v>
      </c>
      <c r="I222" s="127">
        <v>29</v>
      </c>
      <c r="J222" s="128">
        <f t="shared" si="3"/>
        <v>41.42857142857143</v>
      </c>
    </row>
    <row r="223" spans="7:10" ht="12.75">
      <c r="G223" s="127"/>
      <c r="H223" s="127"/>
      <c r="I223" s="127"/>
      <c r="J223" s="128"/>
    </row>
    <row r="224" spans="2:10" ht="24" customHeight="1">
      <c r="B224" s="138" t="s">
        <v>244</v>
      </c>
      <c r="C224" s="32"/>
      <c r="D224" s="32"/>
      <c r="E224" s="32"/>
      <c r="F224" s="32"/>
      <c r="G224" s="139">
        <f>SUM(G225)</f>
        <v>2300</v>
      </c>
      <c r="H224" s="139">
        <f>SUM(H225)</f>
        <v>2300</v>
      </c>
      <c r="I224" s="139">
        <f>SUM(I225)</f>
        <v>1637</v>
      </c>
      <c r="J224" s="128">
        <f t="shared" si="3"/>
        <v>71.17391304347827</v>
      </c>
    </row>
    <row r="225" spans="3:10" ht="12.75">
      <c r="C225" s="25" t="s">
        <v>84</v>
      </c>
      <c r="G225" s="127">
        <v>2300</v>
      </c>
      <c r="H225" s="127">
        <v>2300</v>
      </c>
      <c r="I225" s="127">
        <v>1637</v>
      </c>
      <c r="J225" s="128">
        <f t="shared" si="3"/>
        <v>71.17391304347827</v>
      </c>
    </row>
    <row r="226" spans="7:10" ht="12.75">
      <c r="G226" s="127"/>
      <c r="J226" s="128"/>
    </row>
    <row r="227" spans="1:10" s="154" customFormat="1" ht="18.75" customHeight="1">
      <c r="A227" s="152"/>
      <c r="B227" s="32" t="s">
        <v>245</v>
      </c>
      <c r="C227" s="32"/>
      <c r="D227" s="32"/>
      <c r="E227" s="32"/>
      <c r="F227" s="32"/>
      <c r="G227" s="139">
        <f>SUM(G228:G229)</f>
        <v>100</v>
      </c>
      <c r="H227" s="139">
        <f>SUM(H228:H229)</f>
        <v>100</v>
      </c>
      <c r="I227" s="139">
        <f>SUM(I228:I229)</f>
        <v>35</v>
      </c>
      <c r="J227" s="128">
        <f t="shared" si="3"/>
        <v>35</v>
      </c>
    </row>
    <row r="228" spans="1:10" s="154" customFormat="1" ht="12.75">
      <c r="A228" s="152"/>
      <c r="B228" s="32"/>
      <c r="C228" s="25" t="s">
        <v>85</v>
      </c>
      <c r="D228" s="25"/>
      <c r="E228" s="25"/>
      <c r="F228" s="25"/>
      <c r="G228" s="127">
        <v>100</v>
      </c>
      <c r="H228" s="127">
        <v>100</v>
      </c>
      <c r="I228" s="127">
        <v>35</v>
      </c>
      <c r="J228" s="128">
        <f t="shared" si="3"/>
        <v>35</v>
      </c>
    </row>
    <row r="229" spans="3:10" ht="12.75">
      <c r="C229" s="25" t="s">
        <v>133</v>
      </c>
      <c r="G229" s="127">
        <v>0</v>
      </c>
      <c r="J229" s="128"/>
    </row>
    <row r="230" spans="7:10" ht="12.75">
      <c r="G230" s="127"/>
      <c r="J230" s="128"/>
    </row>
    <row r="231" spans="1:10" s="154" customFormat="1" ht="24" customHeight="1">
      <c r="A231" s="152"/>
      <c r="B231" s="32" t="s">
        <v>246</v>
      </c>
      <c r="C231" s="32"/>
      <c r="D231" s="32"/>
      <c r="E231" s="32"/>
      <c r="F231" s="32"/>
      <c r="G231" s="153">
        <f>SUM(G232)</f>
        <v>100</v>
      </c>
      <c r="H231" s="153">
        <f>SUM(H232)</f>
        <v>100</v>
      </c>
      <c r="I231" s="153">
        <f>SUM(I232)</f>
        <v>400</v>
      </c>
      <c r="J231" s="128">
        <f t="shared" si="3"/>
        <v>400</v>
      </c>
    </row>
    <row r="232" spans="3:10" ht="12.75">
      <c r="C232" s="25" t="s">
        <v>86</v>
      </c>
      <c r="G232" s="127">
        <v>100</v>
      </c>
      <c r="H232" s="127">
        <v>100</v>
      </c>
      <c r="I232" s="127">
        <v>400</v>
      </c>
      <c r="J232" s="128">
        <f t="shared" si="3"/>
        <v>400</v>
      </c>
    </row>
    <row r="233" spans="7:10" ht="12.75">
      <c r="G233" s="127"/>
      <c r="J233" s="128"/>
    </row>
    <row r="234" spans="1:10" s="154" customFormat="1" ht="22.5" customHeight="1">
      <c r="A234" s="152"/>
      <c r="B234" s="32" t="s">
        <v>247</v>
      </c>
      <c r="C234" s="32"/>
      <c r="D234" s="32"/>
      <c r="E234" s="32"/>
      <c r="F234" s="32"/>
      <c r="G234" s="153">
        <f>SUM(G235)</f>
        <v>1850</v>
      </c>
      <c r="H234" s="153">
        <f>SUM(H235)</f>
        <v>1850</v>
      </c>
      <c r="I234" s="153">
        <f>SUM(I235)</f>
        <v>969</v>
      </c>
      <c r="J234" s="128">
        <f t="shared" si="3"/>
        <v>52.37837837837838</v>
      </c>
    </row>
    <row r="235" spans="3:10" ht="12.75">
      <c r="C235" s="25" t="s">
        <v>80</v>
      </c>
      <c r="G235" s="127">
        <v>1850</v>
      </c>
      <c r="H235" s="127">
        <v>1850</v>
      </c>
      <c r="I235" s="127">
        <v>969</v>
      </c>
      <c r="J235" s="128">
        <f t="shared" si="3"/>
        <v>52.37837837837838</v>
      </c>
    </row>
    <row r="236" spans="7:10" ht="11.25" customHeight="1">
      <c r="G236" s="127"/>
      <c r="J236" s="128"/>
    </row>
    <row r="237" spans="1:10" s="154" customFormat="1" ht="18.75" customHeight="1">
      <c r="A237" s="152"/>
      <c r="B237" s="32" t="s">
        <v>248</v>
      </c>
      <c r="C237" s="32"/>
      <c r="D237" s="32"/>
      <c r="E237" s="32"/>
      <c r="F237" s="32"/>
      <c r="G237" s="139">
        <f>G238</f>
        <v>5170</v>
      </c>
      <c r="H237" s="139">
        <f>H238</f>
        <v>5170</v>
      </c>
      <c r="I237" s="139">
        <f>I238</f>
        <v>7006</v>
      </c>
      <c r="J237" s="128">
        <f t="shared" si="3"/>
        <v>135.51257253384915</v>
      </c>
    </row>
    <row r="238" spans="3:10" ht="16.5" customHeight="1">
      <c r="C238" s="25" t="s">
        <v>11</v>
      </c>
      <c r="G238" s="140">
        <f>SUM(G239+G245+G253+G249)</f>
        <v>5170</v>
      </c>
      <c r="H238" s="140">
        <f>SUM(H239+H245+H253+H249)</f>
        <v>5170</v>
      </c>
      <c r="I238" s="140">
        <f>SUM(I239+I245+I253+I249)</f>
        <v>7006</v>
      </c>
      <c r="J238" s="128">
        <f t="shared" si="3"/>
        <v>135.51257253384915</v>
      </c>
    </row>
    <row r="239" spans="4:10" ht="16.5" customHeight="1">
      <c r="D239" s="25" t="s">
        <v>44</v>
      </c>
      <c r="G239" s="140">
        <f>SUM(G240:G244)</f>
        <v>2450</v>
      </c>
      <c r="H239" s="140">
        <f>SUM(H240:H244)</f>
        <v>2455</v>
      </c>
      <c r="I239" s="140">
        <f>SUM(I240:I244)</f>
        <v>1877</v>
      </c>
      <c r="J239" s="128">
        <f t="shared" si="3"/>
        <v>76.45621181262729</v>
      </c>
    </row>
    <row r="240" spans="5:10" ht="16.5" customHeight="1">
      <c r="E240" s="25" t="s">
        <v>252</v>
      </c>
      <c r="G240" s="140">
        <v>0</v>
      </c>
      <c r="H240" s="140">
        <v>5</v>
      </c>
      <c r="I240" s="140">
        <v>6</v>
      </c>
      <c r="J240" s="128"/>
    </row>
    <row r="241" spans="5:10" ht="16.5" customHeight="1">
      <c r="E241" s="25" t="s">
        <v>249</v>
      </c>
      <c r="G241" s="127">
        <v>1000</v>
      </c>
      <c r="H241" s="127">
        <v>1000</v>
      </c>
      <c r="I241" s="127">
        <v>91</v>
      </c>
      <c r="J241" s="128">
        <f t="shared" si="3"/>
        <v>9.1</v>
      </c>
    </row>
    <row r="242" spans="5:10" ht="16.5" customHeight="1">
      <c r="E242" s="25" t="s">
        <v>228</v>
      </c>
      <c r="G242" s="127">
        <v>1420</v>
      </c>
      <c r="H242" s="127">
        <v>1420</v>
      </c>
      <c r="I242" s="127">
        <v>1767</v>
      </c>
      <c r="J242" s="128">
        <f t="shared" si="3"/>
        <v>124.43661971830986</v>
      </c>
    </row>
    <row r="243" spans="5:10" ht="16.5" customHeight="1">
      <c r="E243" s="25" t="s">
        <v>506</v>
      </c>
      <c r="G243" s="127">
        <v>0</v>
      </c>
      <c r="H243" s="127">
        <v>0</v>
      </c>
      <c r="I243" s="127">
        <v>13</v>
      </c>
      <c r="J243" s="128"/>
    </row>
    <row r="244" spans="5:10" ht="16.5" customHeight="1">
      <c r="E244" s="25" t="s">
        <v>346</v>
      </c>
      <c r="G244" s="127">
        <v>30</v>
      </c>
      <c r="H244" s="127">
        <v>30</v>
      </c>
      <c r="I244" s="127">
        <v>0</v>
      </c>
      <c r="J244" s="128">
        <f t="shared" si="3"/>
        <v>0</v>
      </c>
    </row>
    <row r="245" spans="4:10" ht="16.5" customHeight="1">
      <c r="D245" s="25" t="s">
        <v>48</v>
      </c>
      <c r="G245" s="140">
        <f>SUM(G246:G248)</f>
        <v>1620</v>
      </c>
      <c r="H245" s="140">
        <f>SUM(H246:H248)</f>
        <v>975</v>
      </c>
      <c r="I245" s="140">
        <f>SUM(I246:I248)</f>
        <v>951</v>
      </c>
      <c r="J245" s="128">
        <f t="shared" si="3"/>
        <v>97.53846153846155</v>
      </c>
    </row>
    <row r="246" spans="5:10" ht="16.5" customHeight="1">
      <c r="E246" s="25" t="s">
        <v>87</v>
      </c>
      <c r="G246" s="127">
        <v>100</v>
      </c>
      <c r="H246" s="127">
        <v>100</v>
      </c>
      <c r="I246" s="127">
        <v>32</v>
      </c>
      <c r="J246" s="128">
        <f t="shared" si="3"/>
        <v>32</v>
      </c>
    </row>
    <row r="247" spans="5:10" ht="16.5" customHeight="1">
      <c r="E247" s="25" t="s">
        <v>55</v>
      </c>
      <c r="G247" s="127">
        <v>1520</v>
      </c>
      <c r="H247" s="127">
        <v>855</v>
      </c>
      <c r="I247" s="127">
        <v>859</v>
      </c>
      <c r="J247" s="128">
        <f t="shared" si="3"/>
        <v>100.46783625730995</v>
      </c>
    </row>
    <row r="248" spans="5:10" ht="16.5" customHeight="1">
      <c r="E248" s="25" t="s">
        <v>447</v>
      </c>
      <c r="G248" s="127">
        <v>0</v>
      </c>
      <c r="H248" s="127">
        <v>20</v>
      </c>
      <c r="I248" s="127">
        <v>60</v>
      </c>
      <c r="J248" s="128">
        <f t="shared" si="3"/>
        <v>300</v>
      </c>
    </row>
    <row r="249" spans="4:10" ht="12.75">
      <c r="D249" s="41" t="s">
        <v>60</v>
      </c>
      <c r="E249" s="26"/>
      <c r="F249" s="26"/>
      <c r="G249" s="140">
        <f>SUM(G250:G252)</f>
        <v>0</v>
      </c>
      <c r="H249" s="140">
        <f>SUM(H250:H252)</f>
        <v>640</v>
      </c>
      <c r="I249" s="140">
        <f>SUM(I250:I252)</f>
        <v>3199</v>
      </c>
      <c r="J249" s="128">
        <f t="shared" si="3"/>
        <v>499.84374999999994</v>
      </c>
    </row>
    <row r="250" spans="4:10" ht="12.75">
      <c r="D250" s="41"/>
      <c r="E250" s="26" t="s">
        <v>448</v>
      </c>
      <c r="F250" s="26"/>
      <c r="G250" s="140">
        <v>0</v>
      </c>
      <c r="H250" s="140">
        <v>10</v>
      </c>
      <c r="I250" s="140">
        <v>54</v>
      </c>
      <c r="J250" s="128"/>
    </row>
    <row r="251" spans="4:10" ht="12.75">
      <c r="D251" s="41"/>
      <c r="E251" s="26" t="s">
        <v>356</v>
      </c>
      <c r="F251" s="26"/>
      <c r="G251" s="127">
        <v>0</v>
      </c>
      <c r="H251" s="127">
        <v>515</v>
      </c>
      <c r="I251" s="127">
        <v>2928</v>
      </c>
      <c r="J251" s="128">
        <f t="shared" si="3"/>
        <v>568.5436893203884</v>
      </c>
    </row>
    <row r="252" spans="4:10" ht="12.75">
      <c r="D252" s="41"/>
      <c r="E252" s="26" t="s">
        <v>62</v>
      </c>
      <c r="F252" s="26"/>
      <c r="G252" s="127">
        <v>0</v>
      </c>
      <c r="H252" s="127">
        <v>115</v>
      </c>
      <c r="I252" s="127">
        <v>217</v>
      </c>
      <c r="J252" s="128">
        <f t="shared" si="3"/>
        <v>188.69565217391303</v>
      </c>
    </row>
    <row r="253" spans="4:10" ht="16.5" customHeight="1">
      <c r="D253" s="25" t="s">
        <v>59</v>
      </c>
      <c r="G253" s="127">
        <v>1100</v>
      </c>
      <c r="H253" s="127">
        <v>1100</v>
      </c>
      <c r="I253" s="127">
        <v>979</v>
      </c>
      <c r="J253" s="128">
        <f t="shared" si="3"/>
        <v>89</v>
      </c>
    </row>
    <row r="254" spans="1:10" s="154" customFormat="1" ht="30.75" customHeight="1">
      <c r="A254" s="152"/>
      <c r="B254" s="32" t="s">
        <v>250</v>
      </c>
      <c r="C254" s="32"/>
      <c r="D254" s="32"/>
      <c r="E254" s="32"/>
      <c r="F254" s="32">
        <v>1</v>
      </c>
      <c r="G254" s="139">
        <f>SUM(G255+G258+G263+G265+G268)</f>
        <v>4050</v>
      </c>
      <c r="H254" s="139">
        <f>SUM(H255+H258+H263+H265+H268)</f>
        <v>4050</v>
      </c>
      <c r="I254" s="139">
        <f>SUM(I255+I258+I263+I265+I268)</f>
        <v>4140</v>
      </c>
      <c r="J254" s="128">
        <f t="shared" si="3"/>
        <v>102.22222222222221</v>
      </c>
    </row>
    <row r="255" spans="1:10" s="154" customFormat="1" ht="12.75">
      <c r="A255" s="152"/>
      <c r="B255" s="32"/>
      <c r="C255" s="25" t="s">
        <v>17</v>
      </c>
      <c r="D255" s="25"/>
      <c r="E255" s="142"/>
      <c r="F255" s="142"/>
      <c r="G255" s="140">
        <f>SUM(G256:G257)</f>
        <v>380</v>
      </c>
      <c r="H255" s="140">
        <f>SUM(H256:H257)</f>
        <v>380</v>
      </c>
      <c r="I255" s="140">
        <f>SUM(I256:I257)</f>
        <v>144</v>
      </c>
      <c r="J255" s="128">
        <f t="shared" si="3"/>
        <v>37.89473684210527</v>
      </c>
    </row>
    <row r="256" spans="1:10" s="154" customFormat="1" ht="12.75">
      <c r="A256" s="152"/>
      <c r="B256" s="32"/>
      <c r="C256" s="25"/>
      <c r="D256" s="25"/>
      <c r="E256" s="126" t="s">
        <v>135</v>
      </c>
      <c r="F256" s="126"/>
      <c r="G256" s="140">
        <v>300</v>
      </c>
      <c r="H256" s="140">
        <v>300</v>
      </c>
      <c r="I256" s="140">
        <v>144</v>
      </c>
      <c r="J256" s="128">
        <f t="shared" si="3"/>
        <v>48</v>
      </c>
    </row>
    <row r="257" spans="1:10" s="154" customFormat="1" ht="12.75">
      <c r="A257" s="152"/>
      <c r="B257" s="32"/>
      <c r="C257" s="25"/>
      <c r="D257" s="25"/>
      <c r="E257" s="126" t="s">
        <v>42</v>
      </c>
      <c r="F257" s="126"/>
      <c r="G257" s="140">
        <v>80</v>
      </c>
      <c r="H257" s="140">
        <v>80</v>
      </c>
      <c r="I257" s="140">
        <v>0</v>
      </c>
      <c r="J257" s="128">
        <f t="shared" si="3"/>
        <v>0</v>
      </c>
    </row>
    <row r="258" spans="3:10" ht="12.75">
      <c r="C258" s="25" t="s">
        <v>9</v>
      </c>
      <c r="G258" s="140">
        <f>SUM(G259:G262)</f>
        <v>1620</v>
      </c>
      <c r="H258" s="140">
        <f>SUM(H259:H262)</f>
        <v>1620</v>
      </c>
      <c r="I258" s="140">
        <f>SUM(I259:I262)</f>
        <v>1603</v>
      </c>
      <c r="J258" s="128">
        <f t="shared" si="3"/>
        <v>98.95061728395062</v>
      </c>
    </row>
    <row r="259" spans="4:10" ht="12.75">
      <c r="D259" s="25" t="s">
        <v>77</v>
      </c>
      <c r="G259" s="127">
        <v>1368</v>
      </c>
      <c r="H259" s="127">
        <v>1367</v>
      </c>
      <c r="I259" s="127">
        <v>1366</v>
      </c>
      <c r="J259" s="128">
        <f t="shared" si="3"/>
        <v>99.92684711046086</v>
      </c>
    </row>
    <row r="260" spans="4:10" ht="12.75">
      <c r="D260" s="215" t="s">
        <v>78</v>
      </c>
      <c r="E260" s="215"/>
      <c r="G260" s="127">
        <v>72</v>
      </c>
      <c r="H260" s="127">
        <v>72</v>
      </c>
      <c r="I260" s="127">
        <v>60</v>
      </c>
      <c r="J260" s="128">
        <f t="shared" si="3"/>
        <v>83.33333333333334</v>
      </c>
    </row>
    <row r="261" spans="4:10" ht="12.75">
      <c r="D261" s="25" t="s">
        <v>330</v>
      </c>
      <c r="G261" s="127">
        <v>176</v>
      </c>
      <c r="H261" s="127">
        <v>177</v>
      </c>
      <c r="I261" s="127">
        <v>177</v>
      </c>
      <c r="J261" s="128">
        <f t="shared" si="3"/>
        <v>100</v>
      </c>
    </row>
    <row r="262" spans="4:10" ht="12.75">
      <c r="D262" s="129" t="s">
        <v>331</v>
      </c>
      <c r="E262" s="129"/>
      <c r="G262" s="127">
        <v>4</v>
      </c>
      <c r="H262" s="127">
        <v>4</v>
      </c>
      <c r="I262" s="127">
        <v>0</v>
      </c>
      <c r="J262" s="128">
        <f t="shared" si="3"/>
        <v>0</v>
      </c>
    </row>
    <row r="263" spans="3:10" ht="12.75">
      <c r="C263" s="215" t="s">
        <v>39</v>
      </c>
      <c r="D263" s="215"/>
      <c r="E263" s="215"/>
      <c r="G263" s="127">
        <v>0</v>
      </c>
      <c r="H263" s="127">
        <v>0</v>
      </c>
      <c r="I263" s="127">
        <v>0</v>
      </c>
      <c r="J263" s="128">
        <v>0</v>
      </c>
    </row>
    <row r="264" spans="4:10" ht="12.75">
      <c r="D264" s="212" t="s">
        <v>122</v>
      </c>
      <c r="E264" s="212"/>
      <c r="F264" s="125"/>
      <c r="G264" s="127">
        <v>0</v>
      </c>
      <c r="H264" s="127">
        <v>0</v>
      </c>
      <c r="I264" s="127">
        <v>0</v>
      </c>
      <c r="J264" s="128">
        <v>0</v>
      </c>
    </row>
    <row r="265" spans="3:10" ht="18" customHeight="1">
      <c r="C265" s="25" t="s">
        <v>88</v>
      </c>
      <c r="G265" s="140">
        <f>SUM(G266:G267)</f>
        <v>400</v>
      </c>
      <c r="H265" s="140">
        <f>SUM(H266:H267)</f>
        <v>390</v>
      </c>
      <c r="I265" s="140">
        <f>SUM(I266:I267)</f>
        <v>425</v>
      </c>
      <c r="J265" s="128">
        <f t="shared" si="3"/>
        <v>108.97435897435896</v>
      </c>
    </row>
    <row r="266" spans="4:10" ht="18" customHeight="1">
      <c r="D266" s="215" t="s">
        <v>121</v>
      </c>
      <c r="E266" s="215"/>
      <c r="G266" s="140">
        <v>400</v>
      </c>
      <c r="H266" s="140">
        <v>385</v>
      </c>
      <c r="I266" s="140">
        <v>416</v>
      </c>
      <c r="J266" s="128">
        <f t="shared" si="3"/>
        <v>108.05194805194805</v>
      </c>
    </row>
    <row r="267" spans="4:10" ht="18" customHeight="1">
      <c r="D267" s="25" t="s">
        <v>441</v>
      </c>
      <c r="G267" s="140">
        <v>0</v>
      </c>
      <c r="H267" s="140">
        <v>5</v>
      </c>
      <c r="I267" s="140">
        <v>9</v>
      </c>
      <c r="J267" s="128">
        <v>0</v>
      </c>
    </row>
    <row r="268" spans="3:10" ht="15.75" customHeight="1">
      <c r="C268" s="25" t="s">
        <v>11</v>
      </c>
      <c r="G268" s="140">
        <f>SUM(G269+G277+G285+G287)</f>
        <v>1650</v>
      </c>
      <c r="H268" s="140">
        <f>SUM(H269+H277+H285+H287)</f>
        <v>1660</v>
      </c>
      <c r="I268" s="140">
        <f>SUM(I269+I277+I285+I287)</f>
        <v>1968</v>
      </c>
      <c r="J268" s="128">
        <f t="shared" si="3"/>
        <v>118.55421686746988</v>
      </c>
    </row>
    <row r="269" spans="4:10" ht="15.75" customHeight="1">
      <c r="D269" s="25" t="s">
        <v>44</v>
      </c>
      <c r="G269" s="127">
        <f>SUM(G270:G276)</f>
        <v>650</v>
      </c>
      <c r="H269" s="127">
        <f>SUM(H270:H276)</f>
        <v>650</v>
      </c>
      <c r="I269" s="127">
        <f>SUM(I270:I276)</f>
        <v>289</v>
      </c>
      <c r="J269" s="128">
        <f t="shared" si="3"/>
        <v>44.46153846153847</v>
      </c>
    </row>
    <row r="270" spans="5:10" ht="15.75" customHeight="1">
      <c r="E270" s="25" t="s">
        <v>251</v>
      </c>
      <c r="G270" s="127">
        <v>0</v>
      </c>
      <c r="H270" s="127">
        <v>0</v>
      </c>
      <c r="I270" s="127">
        <v>0</v>
      </c>
      <c r="J270" s="128">
        <v>0</v>
      </c>
    </row>
    <row r="271" spans="5:10" ht="15.75" customHeight="1">
      <c r="E271" s="25" t="s">
        <v>45</v>
      </c>
      <c r="G271" s="127">
        <v>70</v>
      </c>
      <c r="H271" s="127">
        <v>70</v>
      </c>
      <c r="I271" s="127">
        <v>20</v>
      </c>
      <c r="J271" s="128">
        <f t="shared" si="3"/>
        <v>28.57142857142857</v>
      </c>
    </row>
    <row r="272" spans="5:10" ht="15.75" customHeight="1">
      <c r="E272" s="25" t="s">
        <v>252</v>
      </c>
      <c r="G272" s="127">
        <v>180</v>
      </c>
      <c r="H272" s="127">
        <v>180</v>
      </c>
      <c r="I272" s="127">
        <v>196</v>
      </c>
      <c r="J272" s="128">
        <f t="shared" si="3"/>
        <v>108.88888888888889</v>
      </c>
    </row>
    <row r="273" spans="5:10" ht="15.75" customHeight="1">
      <c r="E273" s="25" t="s">
        <v>348</v>
      </c>
      <c r="G273" s="127">
        <v>100</v>
      </c>
      <c r="H273" s="127">
        <v>100</v>
      </c>
      <c r="I273" s="127">
        <v>32</v>
      </c>
      <c r="J273" s="128">
        <f t="shared" si="3"/>
        <v>32</v>
      </c>
    </row>
    <row r="274" spans="5:10" ht="15.75" customHeight="1">
      <c r="E274" s="25" t="s">
        <v>349</v>
      </c>
      <c r="G274" s="127">
        <v>20</v>
      </c>
      <c r="H274" s="127">
        <v>20</v>
      </c>
      <c r="I274" s="127">
        <v>14</v>
      </c>
      <c r="J274" s="128">
        <f t="shared" si="3"/>
        <v>70</v>
      </c>
    </row>
    <row r="275" spans="5:10" ht="15.75" customHeight="1">
      <c r="E275" s="25" t="s">
        <v>71</v>
      </c>
      <c r="G275" s="127">
        <v>180</v>
      </c>
      <c r="H275" s="127">
        <v>180</v>
      </c>
      <c r="I275" s="127">
        <v>27</v>
      </c>
      <c r="J275" s="128">
        <f t="shared" si="3"/>
        <v>15</v>
      </c>
    </row>
    <row r="276" spans="5:10" ht="15.75" customHeight="1">
      <c r="E276" s="25" t="s">
        <v>46</v>
      </c>
      <c r="G276" s="127">
        <v>100</v>
      </c>
      <c r="H276" s="127">
        <v>100</v>
      </c>
      <c r="I276" s="127">
        <v>0</v>
      </c>
      <c r="J276" s="128">
        <f t="shared" si="3"/>
        <v>0</v>
      </c>
    </row>
    <row r="277" spans="4:10" ht="15.75" customHeight="1">
      <c r="D277" s="25" t="s">
        <v>48</v>
      </c>
      <c r="G277" s="140">
        <f>SUM(G278:G283)</f>
        <v>670</v>
      </c>
      <c r="H277" s="140">
        <f>SUM(H278:H284)</f>
        <v>670</v>
      </c>
      <c r="I277" s="140">
        <f>SUM(I278:I284)</f>
        <v>1294</v>
      </c>
      <c r="J277" s="128">
        <f t="shared" si="3"/>
        <v>193.13432835820896</v>
      </c>
    </row>
    <row r="278" spans="5:10" ht="15.75" customHeight="1">
      <c r="E278" s="25" t="s">
        <v>49</v>
      </c>
      <c r="G278" s="140">
        <v>50</v>
      </c>
      <c r="H278" s="140">
        <v>60</v>
      </c>
      <c r="I278" s="140">
        <v>34</v>
      </c>
      <c r="J278" s="128">
        <f t="shared" si="3"/>
        <v>56.666666666666664</v>
      </c>
    </row>
    <row r="279" spans="5:10" ht="15.75" customHeight="1">
      <c r="E279" s="25" t="s">
        <v>449</v>
      </c>
      <c r="G279" s="140">
        <v>0</v>
      </c>
      <c r="H279" s="140">
        <v>35</v>
      </c>
      <c r="I279" s="140">
        <v>119</v>
      </c>
      <c r="J279" s="128">
        <f t="shared" si="3"/>
        <v>340</v>
      </c>
    </row>
    <row r="280" spans="5:10" ht="15.75" customHeight="1">
      <c r="E280" s="25" t="s">
        <v>51</v>
      </c>
      <c r="G280" s="140">
        <v>450</v>
      </c>
      <c r="H280" s="140">
        <v>450</v>
      </c>
      <c r="I280" s="140">
        <v>947</v>
      </c>
      <c r="J280" s="128">
        <f t="shared" si="3"/>
        <v>210.44444444444443</v>
      </c>
    </row>
    <row r="281" spans="5:10" ht="15.75" customHeight="1">
      <c r="E281" s="25" t="s">
        <v>52</v>
      </c>
      <c r="G281" s="127">
        <v>70</v>
      </c>
      <c r="H281" s="127">
        <v>70</v>
      </c>
      <c r="I281" s="127">
        <v>87</v>
      </c>
      <c r="J281" s="128">
        <f t="shared" si="3"/>
        <v>124.28571428571429</v>
      </c>
    </row>
    <row r="282" spans="5:10" ht="15.75" customHeight="1">
      <c r="E282" s="25" t="s">
        <v>351</v>
      </c>
      <c r="G282" s="127">
        <v>50</v>
      </c>
      <c r="H282" s="127">
        <v>50</v>
      </c>
      <c r="I282" s="127">
        <v>86</v>
      </c>
      <c r="J282" s="128">
        <f t="shared" si="3"/>
        <v>172</v>
      </c>
    </row>
    <row r="283" spans="5:10" ht="15.75" customHeight="1">
      <c r="E283" s="25" t="s">
        <v>54</v>
      </c>
      <c r="G283" s="127">
        <v>50</v>
      </c>
      <c r="H283" s="127">
        <v>0</v>
      </c>
      <c r="I283" s="127">
        <v>10</v>
      </c>
      <c r="J283" s="128">
        <v>0</v>
      </c>
    </row>
    <row r="284" spans="5:10" ht="15.75" customHeight="1">
      <c r="E284" s="25" t="s">
        <v>55</v>
      </c>
      <c r="G284" s="127">
        <v>0</v>
      </c>
      <c r="H284" s="127">
        <v>5</v>
      </c>
      <c r="I284" s="127">
        <v>11</v>
      </c>
      <c r="J284" s="128">
        <v>0</v>
      </c>
    </row>
    <row r="285" spans="4:10" ht="12.75">
      <c r="D285" s="41" t="s">
        <v>60</v>
      </c>
      <c r="E285" s="26"/>
      <c r="F285" s="26"/>
      <c r="G285" s="140">
        <f>SUM(G286)</f>
        <v>0</v>
      </c>
      <c r="H285" s="140">
        <f>SUM(H286)</f>
        <v>10</v>
      </c>
      <c r="I285" s="140">
        <f>SUM(I286)</f>
        <v>12</v>
      </c>
      <c r="J285" s="128">
        <f>I285/H285*100</f>
        <v>120</v>
      </c>
    </row>
    <row r="286" spans="4:10" ht="12.75">
      <c r="D286" s="41"/>
      <c r="E286" s="26" t="s">
        <v>442</v>
      </c>
      <c r="F286" s="26"/>
      <c r="G286" s="127">
        <v>0</v>
      </c>
      <c r="H286" s="127">
        <v>10</v>
      </c>
      <c r="I286" s="127">
        <v>12</v>
      </c>
      <c r="J286" s="128">
        <f>I286/H286*100</f>
        <v>120</v>
      </c>
    </row>
    <row r="287" spans="4:10" ht="15.75" customHeight="1">
      <c r="D287" s="25" t="s">
        <v>59</v>
      </c>
      <c r="G287" s="127">
        <v>330</v>
      </c>
      <c r="H287" s="127">
        <v>330</v>
      </c>
      <c r="I287" s="127">
        <v>373</v>
      </c>
      <c r="J287" s="128">
        <f t="shared" si="3"/>
        <v>113.03030303030303</v>
      </c>
    </row>
    <row r="288" spans="7:10" ht="6" customHeight="1">
      <c r="G288" s="127"/>
      <c r="H288" s="127"/>
      <c r="I288" s="127"/>
      <c r="J288" s="128"/>
    </row>
    <row r="289" spans="2:10" ht="18.75" customHeight="1">
      <c r="B289" s="138" t="s">
        <v>339</v>
      </c>
      <c r="C289" s="32"/>
      <c r="D289" s="32"/>
      <c r="E289" s="32"/>
      <c r="F289" s="32"/>
      <c r="G289" s="139">
        <f>G298</f>
        <v>10160</v>
      </c>
      <c r="H289" s="139">
        <f>H298</f>
        <v>10160</v>
      </c>
      <c r="I289" s="139">
        <f>SUM(I290)</f>
        <v>3854</v>
      </c>
      <c r="J289" s="128">
        <f aca="true" t="shared" si="4" ref="J289:J366">I289/H289*100</f>
        <v>37.93307086614173</v>
      </c>
    </row>
    <row r="290" spans="3:10" ht="12.75">
      <c r="C290" s="25" t="s">
        <v>11</v>
      </c>
      <c r="G290" s="140">
        <f>SUM(G291+G293+G297)</f>
        <v>0</v>
      </c>
      <c r="H290" s="140">
        <f>SUM(H291+H293+H297)</f>
        <v>0</v>
      </c>
      <c r="I290" s="140">
        <f>SUM(I291+I293+I297)</f>
        <v>3854</v>
      </c>
      <c r="J290" s="128">
        <v>0</v>
      </c>
    </row>
    <row r="291" spans="4:10" ht="12.75">
      <c r="D291" s="25" t="s">
        <v>44</v>
      </c>
      <c r="G291" s="140">
        <f>SUM(G292)</f>
        <v>0</v>
      </c>
      <c r="H291" s="140">
        <f>SUM(H292)</f>
        <v>0</v>
      </c>
      <c r="I291" s="140">
        <f>SUM(I292)</f>
        <v>285</v>
      </c>
      <c r="J291" s="128">
        <v>0</v>
      </c>
    </row>
    <row r="292" spans="5:10" ht="12.75">
      <c r="E292" s="25" t="s">
        <v>71</v>
      </c>
      <c r="G292" s="127">
        <v>0</v>
      </c>
      <c r="H292" s="127">
        <v>0</v>
      </c>
      <c r="I292" s="127">
        <v>285</v>
      </c>
      <c r="J292" s="128">
        <v>0</v>
      </c>
    </row>
    <row r="293" spans="4:10" ht="12.75">
      <c r="D293" s="25" t="s">
        <v>352</v>
      </c>
      <c r="G293" s="127">
        <f>SUM(G294)</f>
        <v>0</v>
      </c>
      <c r="H293" s="127">
        <f>SUM(H294)</f>
        <v>0</v>
      </c>
      <c r="I293" s="127">
        <f>SUM(I294:I296)</f>
        <v>2864</v>
      </c>
      <c r="J293" s="128">
        <v>0</v>
      </c>
    </row>
    <row r="294" spans="5:10" ht="12.75">
      <c r="E294" s="25" t="s">
        <v>424</v>
      </c>
      <c r="G294" s="127">
        <v>0</v>
      </c>
      <c r="H294" s="127">
        <v>0</v>
      </c>
      <c r="I294" s="127">
        <v>2166</v>
      </c>
      <c r="J294" s="128">
        <v>0</v>
      </c>
    </row>
    <row r="295" spans="5:10" ht="12.75">
      <c r="E295" s="25" t="s">
        <v>486</v>
      </c>
      <c r="G295" s="127">
        <v>0</v>
      </c>
      <c r="H295" s="127">
        <v>0</v>
      </c>
      <c r="I295" s="127">
        <v>449</v>
      </c>
      <c r="J295" s="128">
        <v>0</v>
      </c>
    </row>
    <row r="296" spans="5:10" ht="12.75">
      <c r="E296" s="25" t="s">
        <v>236</v>
      </c>
      <c r="G296" s="127">
        <v>0</v>
      </c>
      <c r="H296" s="127">
        <v>0</v>
      </c>
      <c r="I296" s="127">
        <v>249</v>
      </c>
      <c r="J296" s="128">
        <v>0</v>
      </c>
    </row>
    <row r="297" spans="4:10" ht="12.75">
      <c r="D297" s="25" t="s">
        <v>59</v>
      </c>
      <c r="G297" s="127">
        <v>0</v>
      </c>
      <c r="H297" s="127">
        <v>0</v>
      </c>
      <c r="I297" s="127">
        <v>705</v>
      </c>
      <c r="J297" s="128">
        <v>0</v>
      </c>
    </row>
    <row r="298" spans="3:10" ht="12.75">
      <c r="C298" s="25" t="s">
        <v>340</v>
      </c>
      <c r="G298" s="140">
        <f>SUM(G299:G300)</f>
        <v>10160</v>
      </c>
      <c r="H298" s="140">
        <f>SUM(H299:H300)</f>
        <v>10160</v>
      </c>
      <c r="I298" s="140">
        <f>SUM(I299:I300)</f>
        <v>0</v>
      </c>
      <c r="J298" s="128">
        <f t="shared" si="4"/>
        <v>0</v>
      </c>
    </row>
    <row r="299" spans="4:10" ht="12.75">
      <c r="D299" s="25" t="s">
        <v>128</v>
      </c>
      <c r="G299" s="140">
        <v>8000</v>
      </c>
      <c r="H299" s="140">
        <v>8000</v>
      </c>
      <c r="I299" s="140">
        <v>0</v>
      </c>
      <c r="J299" s="128">
        <f t="shared" si="4"/>
        <v>0</v>
      </c>
    </row>
    <row r="300" spans="4:10" ht="12.75">
      <c r="D300" s="25" t="s">
        <v>341</v>
      </c>
      <c r="G300" s="127">
        <v>2160</v>
      </c>
      <c r="H300" s="127">
        <v>2160</v>
      </c>
      <c r="I300" s="127">
        <v>0</v>
      </c>
      <c r="J300" s="128">
        <f t="shared" si="4"/>
        <v>0</v>
      </c>
    </row>
    <row r="301" spans="7:10" ht="12.75">
      <c r="G301" s="127"/>
      <c r="H301" s="127"/>
      <c r="I301" s="127"/>
      <c r="J301" s="128"/>
    </row>
    <row r="302" spans="2:10" ht="24" customHeight="1">
      <c r="B302" s="138" t="s">
        <v>354</v>
      </c>
      <c r="C302" s="32"/>
      <c r="D302" s="32"/>
      <c r="E302" s="32"/>
      <c r="F302" s="32"/>
      <c r="G302" s="139">
        <f>G303</f>
        <v>6350</v>
      </c>
      <c r="H302" s="139">
        <f>H303</f>
        <v>6350</v>
      </c>
      <c r="I302" s="139">
        <f>I303</f>
        <v>0</v>
      </c>
      <c r="J302" s="128">
        <f t="shared" si="4"/>
        <v>0</v>
      </c>
    </row>
    <row r="303" spans="3:10" ht="12.75">
      <c r="C303" s="25" t="s">
        <v>11</v>
      </c>
      <c r="G303" s="140">
        <f>SUM(G304:G305)</f>
        <v>6350</v>
      </c>
      <c r="H303" s="140">
        <f>SUM(H304:H305)</f>
        <v>6350</v>
      </c>
      <c r="I303" s="140">
        <f>SUM(I304:I305)</f>
        <v>0</v>
      </c>
      <c r="J303" s="128">
        <f t="shared" si="4"/>
        <v>0</v>
      </c>
    </row>
    <row r="304" spans="4:10" ht="12.75">
      <c r="D304" s="25" t="s">
        <v>352</v>
      </c>
      <c r="G304" s="140">
        <v>5000</v>
      </c>
      <c r="H304" s="140">
        <v>5000</v>
      </c>
      <c r="I304" s="140">
        <v>0</v>
      </c>
      <c r="J304" s="128">
        <f t="shared" si="4"/>
        <v>0</v>
      </c>
    </row>
    <row r="305" spans="4:10" ht="12.75">
      <c r="D305" s="25" t="s">
        <v>353</v>
      </c>
      <c r="G305" s="127">
        <v>1350</v>
      </c>
      <c r="H305" s="127">
        <v>1350</v>
      </c>
      <c r="I305" s="127">
        <v>0</v>
      </c>
      <c r="J305" s="128">
        <f t="shared" si="4"/>
        <v>0</v>
      </c>
    </row>
    <row r="306" spans="7:10" ht="12.75">
      <c r="G306" s="127"/>
      <c r="H306" s="127"/>
      <c r="I306" s="127"/>
      <c r="J306" s="128"/>
    </row>
    <row r="307" spans="2:10" ht="24" customHeight="1">
      <c r="B307" s="138" t="s">
        <v>423</v>
      </c>
      <c r="C307" s="32"/>
      <c r="D307" s="32"/>
      <c r="E307" s="32"/>
      <c r="F307" s="32"/>
      <c r="G307" s="139">
        <f>SUM(G308)</f>
        <v>0</v>
      </c>
      <c r="H307" s="139">
        <f>SUM(H308)</f>
        <v>46</v>
      </c>
      <c r="I307" s="139">
        <f>SUM(I308)</f>
        <v>2639</v>
      </c>
      <c r="J307" s="128">
        <f t="shared" si="4"/>
        <v>5736.95652173913</v>
      </c>
    </row>
    <row r="308" spans="3:10" ht="12.75">
      <c r="C308" s="25" t="s">
        <v>11</v>
      </c>
      <c r="G308" s="140">
        <f>SUM(G309+G311+G313)</f>
        <v>0</v>
      </c>
      <c r="H308" s="140">
        <f>SUM(H309+H311+H313)</f>
        <v>46</v>
      </c>
      <c r="I308" s="140">
        <f>SUM(I309+I311+I313)</f>
        <v>2639</v>
      </c>
      <c r="J308" s="128">
        <f t="shared" si="4"/>
        <v>5736.95652173913</v>
      </c>
    </row>
    <row r="309" spans="4:10" ht="12.75">
      <c r="D309" s="25" t="s">
        <v>44</v>
      </c>
      <c r="G309" s="140">
        <f>SUM(G310)</f>
        <v>0</v>
      </c>
      <c r="H309" s="140">
        <f>SUM(H310)</f>
        <v>8</v>
      </c>
      <c r="I309" s="140">
        <f>SUM(I310)</f>
        <v>253</v>
      </c>
      <c r="J309" s="128">
        <f t="shared" si="4"/>
        <v>3162.5</v>
      </c>
    </row>
    <row r="310" spans="5:10" ht="12.75">
      <c r="E310" s="25" t="s">
        <v>71</v>
      </c>
      <c r="G310" s="127">
        <v>0</v>
      </c>
      <c r="H310" s="127">
        <v>8</v>
      </c>
      <c r="I310" s="127">
        <v>253</v>
      </c>
      <c r="J310" s="128">
        <f t="shared" si="4"/>
        <v>3162.5</v>
      </c>
    </row>
    <row r="311" spans="4:10" ht="12.75">
      <c r="D311" s="25" t="s">
        <v>352</v>
      </c>
      <c r="G311" s="127">
        <f>SUM(G312)</f>
        <v>0</v>
      </c>
      <c r="H311" s="127">
        <f>SUM(H312)</f>
        <v>36</v>
      </c>
      <c r="I311" s="127">
        <f>SUM(I312)</f>
        <v>1843</v>
      </c>
      <c r="J311" s="128">
        <f t="shared" si="4"/>
        <v>5119.444444444444</v>
      </c>
    </row>
    <row r="312" spans="5:10" ht="12.75">
      <c r="E312" s="25" t="s">
        <v>424</v>
      </c>
      <c r="G312" s="127">
        <v>0</v>
      </c>
      <c r="H312" s="127">
        <v>36</v>
      </c>
      <c r="I312" s="127">
        <v>1843</v>
      </c>
      <c r="J312" s="128">
        <f t="shared" si="4"/>
        <v>5119.444444444444</v>
      </c>
    </row>
    <row r="313" spans="4:10" ht="12.75">
      <c r="D313" s="25" t="s">
        <v>59</v>
      </c>
      <c r="G313" s="127">
        <v>0</v>
      </c>
      <c r="H313" s="127">
        <v>2</v>
      </c>
      <c r="I313" s="127">
        <v>543</v>
      </c>
      <c r="J313" s="128">
        <f t="shared" si="4"/>
        <v>27150</v>
      </c>
    </row>
    <row r="314" spans="2:10" ht="30" customHeight="1">
      <c r="B314" s="138" t="s">
        <v>327</v>
      </c>
      <c r="C314" s="32"/>
      <c r="D314" s="32"/>
      <c r="E314" s="32"/>
      <c r="F314" s="32">
        <v>2</v>
      </c>
      <c r="G314" s="139">
        <f>SUM(G315+G321+G324+G328)</f>
        <v>37176</v>
      </c>
      <c r="H314" s="139">
        <f>SUM(H315+H321+H324+H328)</f>
        <v>37176</v>
      </c>
      <c r="I314" s="139">
        <f>SUM(I315+I321+I324+I328)</f>
        <v>15825</v>
      </c>
      <c r="J314" s="128">
        <f t="shared" si="4"/>
        <v>42.567785668173016</v>
      </c>
    </row>
    <row r="315" spans="3:10" ht="12.75">
      <c r="C315" s="25" t="s">
        <v>9</v>
      </c>
      <c r="G315" s="140">
        <f>SUM(G316:G320)</f>
        <v>2626</v>
      </c>
      <c r="H315" s="140">
        <f>SUM(H316:H320)</f>
        <v>2626</v>
      </c>
      <c r="I315" s="140">
        <f>SUM(I316:I320)</f>
        <v>1693</v>
      </c>
      <c r="J315" s="128">
        <f t="shared" si="4"/>
        <v>64.47067783701446</v>
      </c>
    </row>
    <row r="316" spans="4:10" ht="12.75">
      <c r="D316" s="25" t="s">
        <v>77</v>
      </c>
      <c r="G316" s="127">
        <v>1650</v>
      </c>
      <c r="H316" s="127">
        <v>1650</v>
      </c>
      <c r="I316" s="127">
        <v>653</v>
      </c>
      <c r="J316" s="128">
        <f t="shared" si="4"/>
        <v>39.57575757575758</v>
      </c>
    </row>
    <row r="317" spans="4:10" ht="12.75">
      <c r="D317" s="215" t="s">
        <v>78</v>
      </c>
      <c r="E317" s="215"/>
      <c r="G317" s="127">
        <v>90</v>
      </c>
      <c r="H317" s="127">
        <v>90</v>
      </c>
      <c r="I317" s="127">
        <v>25</v>
      </c>
      <c r="J317" s="128">
        <f t="shared" si="4"/>
        <v>27.77777777777778</v>
      </c>
    </row>
    <row r="318" spans="4:10" ht="12.75">
      <c r="D318" s="25" t="s">
        <v>328</v>
      </c>
      <c r="G318" s="127">
        <v>756</v>
      </c>
      <c r="H318" s="127">
        <v>756</v>
      </c>
      <c r="I318" s="127">
        <v>950</v>
      </c>
      <c r="J318" s="128">
        <f t="shared" si="4"/>
        <v>125.66137566137566</v>
      </c>
    </row>
    <row r="319" spans="4:10" ht="12.75">
      <c r="D319" s="25" t="s">
        <v>329</v>
      </c>
      <c r="G319" s="127">
        <v>30</v>
      </c>
      <c r="H319" s="127">
        <v>30</v>
      </c>
      <c r="I319" s="127">
        <v>65</v>
      </c>
      <c r="J319" s="128">
        <f t="shared" si="4"/>
        <v>216.66666666666666</v>
      </c>
    </row>
    <row r="320" spans="4:10" ht="12.75">
      <c r="D320" s="25" t="s">
        <v>333</v>
      </c>
      <c r="G320" s="127">
        <v>100</v>
      </c>
      <c r="H320" s="127">
        <v>100</v>
      </c>
      <c r="I320" s="127">
        <v>0</v>
      </c>
      <c r="J320" s="128">
        <f t="shared" si="4"/>
        <v>0</v>
      </c>
    </row>
    <row r="321" spans="3:10" ht="12.75">
      <c r="C321" s="126" t="s">
        <v>10</v>
      </c>
      <c r="D321" s="126"/>
      <c r="G321" s="140">
        <f>SUM(G322:G323)</f>
        <v>470</v>
      </c>
      <c r="H321" s="140">
        <f>SUM(H322:H323)</f>
        <v>470</v>
      </c>
      <c r="I321" s="140">
        <f>SUM(I322:I323)</f>
        <v>315</v>
      </c>
      <c r="J321" s="128">
        <f t="shared" si="4"/>
        <v>67.02127659574468</v>
      </c>
    </row>
    <row r="322" spans="3:10" ht="12.75">
      <c r="C322" s="126"/>
      <c r="D322" s="215" t="s">
        <v>121</v>
      </c>
      <c r="E322" s="215"/>
      <c r="G322" s="140">
        <v>470</v>
      </c>
      <c r="H322" s="140">
        <v>470</v>
      </c>
      <c r="I322" s="140">
        <v>300</v>
      </c>
      <c r="J322" s="128">
        <f t="shared" si="4"/>
        <v>63.829787234042556</v>
      </c>
    </row>
    <row r="323" spans="3:10" ht="12.75">
      <c r="C323" s="126"/>
      <c r="D323" s="25" t="s">
        <v>441</v>
      </c>
      <c r="G323" s="140">
        <v>0</v>
      </c>
      <c r="H323" s="140">
        <v>0</v>
      </c>
      <c r="I323" s="140">
        <v>15</v>
      </c>
      <c r="J323" s="128">
        <v>0</v>
      </c>
    </row>
    <row r="324" spans="3:10" ht="12.75">
      <c r="C324" s="25" t="s">
        <v>40</v>
      </c>
      <c r="G324" s="149">
        <f>SUM(G325:G327)</f>
        <v>12700</v>
      </c>
      <c r="H324" s="149">
        <f>SUM(H325:H327)</f>
        <v>12700</v>
      </c>
      <c r="I324" s="149">
        <f>SUM(I325:I327)</f>
        <v>51</v>
      </c>
      <c r="J324" s="128">
        <f t="shared" si="4"/>
        <v>0.4015748031496063</v>
      </c>
    </row>
    <row r="325" spans="5:10" ht="12.75">
      <c r="E325" s="142" t="s">
        <v>343</v>
      </c>
      <c r="F325" s="142"/>
      <c r="G325" s="127">
        <v>9700</v>
      </c>
      <c r="H325" s="127">
        <v>9700</v>
      </c>
      <c r="I325" s="127">
        <v>0</v>
      </c>
      <c r="J325" s="128">
        <f t="shared" si="4"/>
        <v>0</v>
      </c>
    </row>
    <row r="326" spans="5:10" ht="12.75">
      <c r="E326" s="142" t="s">
        <v>41</v>
      </c>
      <c r="F326" s="142"/>
      <c r="G326" s="127">
        <v>300</v>
      </c>
      <c r="H326" s="127">
        <v>300</v>
      </c>
      <c r="I326" s="127">
        <v>40</v>
      </c>
      <c r="J326" s="128">
        <f t="shared" si="4"/>
        <v>13.333333333333334</v>
      </c>
    </row>
    <row r="327" spans="5:10" ht="12.75">
      <c r="E327" s="142" t="s">
        <v>42</v>
      </c>
      <c r="F327" s="142"/>
      <c r="G327" s="127">
        <v>2700</v>
      </c>
      <c r="H327" s="127">
        <v>2700</v>
      </c>
      <c r="I327" s="127">
        <v>11</v>
      </c>
      <c r="J327" s="128">
        <f t="shared" si="4"/>
        <v>0.4074074074074074</v>
      </c>
    </row>
    <row r="328" spans="3:10" ht="12.75">
      <c r="C328" s="25" t="s">
        <v>11</v>
      </c>
      <c r="G328" s="140">
        <f>SUM(G329+G336+G342+G343)</f>
        <v>21380</v>
      </c>
      <c r="H328" s="140">
        <f>SUM(H329+H336+H342+H343)</f>
        <v>21380</v>
      </c>
      <c r="I328" s="140">
        <f>SUM(I329+I336+I342+I343)</f>
        <v>13766</v>
      </c>
      <c r="J328" s="128">
        <f t="shared" si="4"/>
        <v>64.38727782974742</v>
      </c>
    </row>
    <row r="329" spans="4:10" ht="12.75">
      <c r="D329" s="25" t="s">
        <v>44</v>
      </c>
      <c r="G329" s="140">
        <f>SUM(G330:G335)</f>
        <v>2300</v>
      </c>
      <c r="H329" s="140">
        <f>SUM(H330:H335)</f>
        <v>2300</v>
      </c>
      <c r="I329" s="140">
        <f>SUM(I330:I335)</f>
        <v>2092</v>
      </c>
      <c r="J329" s="128">
        <f t="shared" si="4"/>
        <v>90.95652173913044</v>
      </c>
    </row>
    <row r="330" spans="5:10" ht="12.75">
      <c r="E330" s="25" t="s">
        <v>45</v>
      </c>
      <c r="G330" s="140">
        <v>50</v>
      </c>
      <c r="H330" s="140">
        <v>50</v>
      </c>
      <c r="I330" s="140">
        <v>10</v>
      </c>
      <c r="J330" s="128">
        <f t="shared" si="4"/>
        <v>20</v>
      </c>
    </row>
    <row r="331" spans="5:10" ht="12.75">
      <c r="E331" s="25" t="s">
        <v>347</v>
      </c>
      <c r="G331" s="140">
        <v>40</v>
      </c>
      <c r="H331" s="140">
        <v>40</v>
      </c>
      <c r="I331" s="140">
        <v>17</v>
      </c>
      <c r="J331" s="128">
        <f t="shared" si="4"/>
        <v>42.5</v>
      </c>
    </row>
    <row r="332" spans="5:10" ht="12.75">
      <c r="E332" s="26" t="s">
        <v>69</v>
      </c>
      <c r="F332" s="26"/>
      <c r="G332" s="127">
        <v>800</v>
      </c>
      <c r="H332" s="127">
        <v>800</v>
      </c>
      <c r="I332" s="127">
        <v>57</v>
      </c>
      <c r="J332" s="128">
        <f t="shared" si="4"/>
        <v>7.124999999999999</v>
      </c>
    </row>
    <row r="333" spans="5:10" ht="12.75">
      <c r="E333" s="26" t="s">
        <v>238</v>
      </c>
      <c r="F333" s="26"/>
      <c r="G333" s="127">
        <v>110</v>
      </c>
      <c r="H333" s="127">
        <v>110</v>
      </c>
      <c r="I333" s="127">
        <v>16</v>
      </c>
      <c r="J333" s="128">
        <f t="shared" si="4"/>
        <v>14.545454545454545</v>
      </c>
    </row>
    <row r="334" spans="5:10" ht="12.75">
      <c r="E334" s="26" t="s">
        <v>228</v>
      </c>
      <c r="F334" s="26"/>
      <c r="G334" s="127">
        <v>1200</v>
      </c>
      <c r="H334" s="127">
        <v>1200</v>
      </c>
      <c r="I334" s="127">
        <v>1926</v>
      </c>
      <c r="J334" s="128">
        <f t="shared" si="4"/>
        <v>160.5</v>
      </c>
    </row>
    <row r="335" spans="5:10" ht="12.75">
      <c r="E335" s="26" t="s">
        <v>46</v>
      </c>
      <c r="F335" s="26"/>
      <c r="G335" s="127">
        <v>100</v>
      </c>
      <c r="H335" s="127">
        <v>100</v>
      </c>
      <c r="I335" s="127">
        <v>66</v>
      </c>
      <c r="J335" s="128">
        <f t="shared" si="4"/>
        <v>66</v>
      </c>
    </row>
    <row r="336" spans="4:10" ht="12.75">
      <c r="D336" s="25" t="s">
        <v>48</v>
      </c>
      <c r="G336" s="140">
        <f>SUM(G337:G341)</f>
        <v>6950</v>
      </c>
      <c r="H336" s="140">
        <f>SUM(H337:H341)</f>
        <v>6950</v>
      </c>
      <c r="I336" s="140">
        <f>SUM(I337:I341)</f>
        <v>4994</v>
      </c>
      <c r="J336" s="128">
        <f t="shared" si="4"/>
        <v>71.85611510791367</v>
      </c>
    </row>
    <row r="337" spans="5:10" ht="12.75">
      <c r="E337" s="25" t="s">
        <v>350</v>
      </c>
      <c r="G337" s="140">
        <v>250</v>
      </c>
      <c r="H337" s="140">
        <v>250</v>
      </c>
      <c r="I337" s="140">
        <v>174</v>
      </c>
      <c r="J337" s="128">
        <f t="shared" si="4"/>
        <v>69.6</v>
      </c>
    </row>
    <row r="338" spans="5:10" ht="12.75">
      <c r="E338" s="25" t="s">
        <v>351</v>
      </c>
      <c r="G338" s="140">
        <v>800</v>
      </c>
      <c r="H338" s="140">
        <v>800</v>
      </c>
      <c r="I338" s="140">
        <v>987</v>
      </c>
      <c r="J338" s="128">
        <f t="shared" si="4"/>
        <v>123.37499999999999</v>
      </c>
    </row>
    <row r="339" spans="5:10" ht="12.75">
      <c r="E339" s="26" t="s">
        <v>75</v>
      </c>
      <c r="F339" s="26"/>
      <c r="G339" s="127">
        <v>900</v>
      </c>
      <c r="H339" s="127">
        <v>900</v>
      </c>
      <c r="I339" s="127">
        <v>372</v>
      </c>
      <c r="J339" s="128">
        <f t="shared" si="4"/>
        <v>41.333333333333336</v>
      </c>
    </row>
    <row r="340" spans="5:10" ht="12.75">
      <c r="E340" s="26" t="s">
        <v>236</v>
      </c>
      <c r="F340" s="26"/>
      <c r="G340" s="127">
        <v>0</v>
      </c>
      <c r="H340" s="127">
        <v>0</v>
      </c>
      <c r="I340" s="127">
        <v>5</v>
      </c>
      <c r="J340" s="128">
        <v>0</v>
      </c>
    </row>
    <row r="341" spans="5:10" ht="12.75">
      <c r="E341" s="26" t="s">
        <v>79</v>
      </c>
      <c r="F341" s="26"/>
      <c r="G341" s="127">
        <v>5000</v>
      </c>
      <c r="H341" s="127">
        <v>5000</v>
      </c>
      <c r="I341" s="127">
        <v>3456</v>
      </c>
      <c r="J341" s="128">
        <f t="shared" si="4"/>
        <v>69.12</v>
      </c>
    </row>
    <row r="342" spans="4:10" ht="12.75">
      <c r="D342" s="26" t="s">
        <v>59</v>
      </c>
      <c r="E342" s="41"/>
      <c r="F342" s="41"/>
      <c r="G342" s="127">
        <v>2280</v>
      </c>
      <c r="H342" s="127">
        <v>2280</v>
      </c>
      <c r="I342" s="127">
        <v>1675</v>
      </c>
      <c r="J342" s="128">
        <f t="shared" si="4"/>
        <v>73.46491228070175</v>
      </c>
    </row>
    <row r="343" spans="4:10" ht="12.75">
      <c r="D343" s="41" t="s">
        <v>60</v>
      </c>
      <c r="E343" s="26"/>
      <c r="F343" s="26"/>
      <c r="G343" s="140">
        <f>SUM(G344:G347)</f>
        <v>9850</v>
      </c>
      <c r="H343" s="140">
        <f>SUM(H344:H347)</f>
        <v>9850</v>
      </c>
      <c r="I343" s="140">
        <f>SUM(I344:I347)</f>
        <v>5005</v>
      </c>
      <c r="J343" s="128">
        <f t="shared" si="4"/>
        <v>50.81218274111675</v>
      </c>
    </row>
    <row r="344" spans="4:10" ht="12.75">
      <c r="D344" s="41"/>
      <c r="E344" s="26" t="s">
        <v>61</v>
      </c>
      <c r="F344" s="26"/>
      <c r="G344" s="127">
        <v>0</v>
      </c>
      <c r="H344" s="127">
        <v>0</v>
      </c>
      <c r="I344" s="127">
        <v>17</v>
      </c>
      <c r="J344" s="128">
        <v>0</v>
      </c>
    </row>
    <row r="345" spans="4:10" ht="12.75">
      <c r="D345" s="41"/>
      <c r="E345" s="26" t="s">
        <v>355</v>
      </c>
      <c r="F345" s="26"/>
      <c r="G345" s="127">
        <v>4000</v>
      </c>
      <c r="H345" s="127">
        <v>4000</v>
      </c>
      <c r="I345" s="127">
        <v>4540</v>
      </c>
      <c r="J345" s="128">
        <f t="shared" si="4"/>
        <v>113.5</v>
      </c>
    </row>
    <row r="346" spans="4:10" ht="12.75">
      <c r="D346" s="41"/>
      <c r="E346" s="26" t="s">
        <v>356</v>
      </c>
      <c r="F346" s="26"/>
      <c r="G346" s="127">
        <v>2200</v>
      </c>
      <c r="H346" s="127">
        <v>2200</v>
      </c>
      <c r="I346" s="127">
        <v>0</v>
      </c>
      <c r="J346" s="128">
        <f t="shared" si="4"/>
        <v>0</v>
      </c>
    </row>
    <row r="347" spans="4:10" ht="12.75">
      <c r="D347" s="41"/>
      <c r="E347" s="26" t="s">
        <v>62</v>
      </c>
      <c r="F347" s="26"/>
      <c r="G347" s="127">
        <v>3650</v>
      </c>
      <c r="H347" s="127">
        <v>3650</v>
      </c>
      <c r="I347" s="127">
        <v>448</v>
      </c>
      <c r="J347" s="128">
        <f t="shared" si="4"/>
        <v>12.273972602739725</v>
      </c>
    </row>
    <row r="348" spans="1:10" s="154" customFormat="1" ht="30.75" customHeight="1">
      <c r="A348" s="152"/>
      <c r="B348" s="32" t="s">
        <v>326</v>
      </c>
      <c r="C348" s="32"/>
      <c r="D348" s="32"/>
      <c r="E348" s="32"/>
      <c r="F348" s="32">
        <v>1</v>
      </c>
      <c r="G348" s="139">
        <f>SUM(G349,G353,G357,G360)</f>
        <v>2650</v>
      </c>
      <c r="H348" s="139">
        <f>SUM(H349,H353,H357,H360)</f>
        <v>2650</v>
      </c>
      <c r="I348" s="139">
        <f>SUM(I349,I353,I357,I360)</f>
        <v>3485</v>
      </c>
      <c r="J348" s="128">
        <f t="shared" si="4"/>
        <v>131.50943396226415</v>
      </c>
    </row>
    <row r="349" spans="3:10" ht="12.75">
      <c r="C349" s="25" t="s">
        <v>9</v>
      </c>
      <c r="G349" s="140">
        <f>SUM(G350:G354)</f>
        <v>1440</v>
      </c>
      <c r="H349" s="140">
        <f>SUM(H350:H354)</f>
        <v>1440</v>
      </c>
      <c r="I349" s="140">
        <f>SUM(I350:I352)</f>
        <v>1520</v>
      </c>
      <c r="J349" s="128">
        <f t="shared" si="4"/>
        <v>105.55555555555556</v>
      </c>
    </row>
    <row r="350" spans="4:10" ht="12.75">
      <c r="D350" s="25" t="s">
        <v>77</v>
      </c>
      <c r="G350" s="127">
        <v>1368</v>
      </c>
      <c r="H350" s="127">
        <v>1318</v>
      </c>
      <c r="I350" s="127">
        <v>1362</v>
      </c>
      <c r="J350" s="128">
        <f t="shared" si="4"/>
        <v>103.33839150227617</v>
      </c>
    </row>
    <row r="351" spans="4:10" ht="12.75">
      <c r="D351" s="25" t="s">
        <v>116</v>
      </c>
      <c r="G351" s="127">
        <v>0</v>
      </c>
      <c r="H351" s="127">
        <v>50</v>
      </c>
      <c r="I351" s="127">
        <v>98</v>
      </c>
      <c r="J351" s="128">
        <f t="shared" si="4"/>
        <v>196</v>
      </c>
    </row>
    <row r="352" spans="4:10" ht="12.75">
      <c r="D352" s="215" t="s">
        <v>78</v>
      </c>
      <c r="E352" s="215"/>
      <c r="G352" s="127">
        <v>72</v>
      </c>
      <c r="H352" s="127">
        <v>72</v>
      </c>
      <c r="I352" s="127">
        <v>60</v>
      </c>
      <c r="J352" s="128">
        <f t="shared" si="4"/>
        <v>83.33333333333334</v>
      </c>
    </row>
    <row r="353" spans="3:10" ht="12.75">
      <c r="C353" s="25" t="s">
        <v>40</v>
      </c>
      <c r="E353" s="142"/>
      <c r="G353" s="127">
        <v>0</v>
      </c>
      <c r="H353" s="127">
        <v>0</v>
      </c>
      <c r="I353" s="127">
        <f>SUM(I354:I355)</f>
        <v>621</v>
      </c>
      <c r="J353" s="128">
        <v>0</v>
      </c>
    </row>
    <row r="354" spans="5:10" ht="12.75">
      <c r="E354" s="126" t="s">
        <v>41</v>
      </c>
      <c r="G354" s="127">
        <v>0</v>
      </c>
      <c r="H354" s="127">
        <v>0</v>
      </c>
      <c r="I354" s="127">
        <v>489</v>
      </c>
      <c r="J354" s="128">
        <v>0</v>
      </c>
    </row>
    <row r="355" spans="5:10" ht="12.75">
      <c r="E355" s="126" t="s">
        <v>42</v>
      </c>
      <c r="G355" s="127">
        <v>0</v>
      </c>
      <c r="H355" s="127">
        <v>0</v>
      </c>
      <c r="I355" s="127">
        <v>132</v>
      </c>
      <c r="J355" s="128">
        <v>0</v>
      </c>
    </row>
    <row r="356" spans="4:10" ht="12.75">
      <c r="D356" s="212" t="s">
        <v>122</v>
      </c>
      <c r="E356" s="212"/>
      <c r="F356" s="125"/>
      <c r="G356" s="127">
        <v>0</v>
      </c>
      <c r="H356" s="127">
        <v>0</v>
      </c>
      <c r="I356" s="127">
        <v>0</v>
      </c>
      <c r="J356" s="128">
        <v>0</v>
      </c>
    </row>
    <row r="357" spans="3:10" ht="18" customHeight="1">
      <c r="C357" s="25" t="s">
        <v>88</v>
      </c>
      <c r="G357" s="140">
        <f>SUM(G358:G359)</f>
        <v>400</v>
      </c>
      <c r="H357" s="140">
        <f>SUM(H358:H359)</f>
        <v>390</v>
      </c>
      <c r="I357" s="140">
        <f>SUM(I358:I359)</f>
        <v>404</v>
      </c>
      <c r="J357" s="128">
        <f t="shared" si="4"/>
        <v>103.5897435897436</v>
      </c>
    </row>
    <row r="358" spans="4:10" ht="18" customHeight="1">
      <c r="D358" s="215" t="s">
        <v>121</v>
      </c>
      <c r="E358" s="215"/>
      <c r="G358" s="140">
        <v>400</v>
      </c>
      <c r="H358" s="140">
        <v>380</v>
      </c>
      <c r="I358" s="140">
        <v>394</v>
      </c>
      <c r="J358" s="128">
        <f t="shared" si="4"/>
        <v>103.68421052631578</v>
      </c>
    </row>
    <row r="359" spans="4:10" ht="18" customHeight="1">
      <c r="D359" s="25" t="s">
        <v>441</v>
      </c>
      <c r="G359" s="140">
        <v>0</v>
      </c>
      <c r="H359" s="140">
        <v>10</v>
      </c>
      <c r="I359" s="140">
        <v>10</v>
      </c>
      <c r="J359" s="128"/>
    </row>
    <row r="360" spans="3:10" ht="15.75" customHeight="1">
      <c r="C360" s="25" t="s">
        <v>11</v>
      </c>
      <c r="G360" s="140">
        <f>SUM(G361+G368+G374+G376)</f>
        <v>810</v>
      </c>
      <c r="H360" s="140">
        <f>SUM(H361+H368+H374+H376)</f>
        <v>820</v>
      </c>
      <c r="I360" s="140">
        <f>SUM(I361+I368+I374+I376)</f>
        <v>940</v>
      </c>
      <c r="J360" s="128">
        <f t="shared" si="4"/>
        <v>114.6341463414634</v>
      </c>
    </row>
    <row r="361" spans="4:10" ht="15.75" customHeight="1">
      <c r="D361" s="25" t="s">
        <v>44</v>
      </c>
      <c r="G361" s="127">
        <f>SUM(G362:G367)</f>
        <v>370</v>
      </c>
      <c r="H361" s="127">
        <f>SUM(H362:H367)</f>
        <v>370</v>
      </c>
      <c r="I361" s="127">
        <f>SUM(I362:I367)</f>
        <v>364</v>
      </c>
      <c r="J361" s="128">
        <f t="shared" si="4"/>
        <v>98.37837837837839</v>
      </c>
    </row>
    <row r="362" spans="5:10" ht="15.75" customHeight="1">
      <c r="E362" s="25" t="s">
        <v>251</v>
      </c>
      <c r="G362" s="127">
        <v>0</v>
      </c>
      <c r="H362" s="127">
        <v>0</v>
      </c>
      <c r="I362" s="127">
        <v>0</v>
      </c>
      <c r="J362" s="128">
        <v>0</v>
      </c>
    </row>
    <row r="363" spans="5:10" ht="15.75" customHeight="1">
      <c r="E363" s="25" t="s">
        <v>45</v>
      </c>
      <c r="G363" s="127">
        <v>50</v>
      </c>
      <c r="H363" s="127">
        <v>50</v>
      </c>
      <c r="I363" s="127">
        <v>0</v>
      </c>
      <c r="J363" s="128">
        <f t="shared" si="4"/>
        <v>0</v>
      </c>
    </row>
    <row r="364" spans="5:10" ht="15.75" customHeight="1">
      <c r="E364" s="25" t="s">
        <v>252</v>
      </c>
      <c r="G364" s="127">
        <v>0</v>
      </c>
      <c r="H364" s="127">
        <v>0</v>
      </c>
      <c r="I364" s="127">
        <v>0</v>
      </c>
      <c r="J364" s="128">
        <v>0</v>
      </c>
    </row>
    <row r="365" spans="5:10" ht="15.75" customHeight="1">
      <c r="E365" s="25" t="s">
        <v>238</v>
      </c>
      <c r="G365" s="127">
        <v>20</v>
      </c>
      <c r="H365" s="127">
        <v>20</v>
      </c>
      <c r="I365" s="127">
        <v>9</v>
      </c>
      <c r="J365" s="128">
        <f t="shared" si="4"/>
        <v>45</v>
      </c>
    </row>
    <row r="366" spans="5:10" ht="15.75" customHeight="1">
      <c r="E366" s="25" t="s">
        <v>71</v>
      </c>
      <c r="G366" s="127">
        <v>200</v>
      </c>
      <c r="H366" s="127">
        <v>200</v>
      </c>
      <c r="I366" s="127">
        <v>259</v>
      </c>
      <c r="J366" s="128">
        <f t="shared" si="4"/>
        <v>129.5</v>
      </c>
    </row>
    <row r="367" spans="5:10" ht="15.75" customHeight="1">
      <c r="E367" s="25" t="s">
        <v>46</v>
      </c>
      <c r="G367" s="127">
        <v>100</v>
      </c>
      <c r="H367" s="127">
        <v>100</v>
      </c>
      <c r="I367" s="127">
        <v>96</v>
      </c>
      <c r="J367" s="128">
        <f>I367/H367*100</f>
        <v>96</v>
      </c>
    </row>
    <row r="368" spans="4:10" ht="15.75" customHeight="1">
      <c r="D368" s="25" t="s">
        <v>48</v>
      </c>
      <c r="G368" s="140">
        <f>SUM(G370:G373)</f>
        <v>250</v>
      </c>
      <c r="H368" s="140">
        <f>SUM(H370:H373)</f>
        <v>250</v>
      </c>
      <c r="I368" s="140">
        <f>SUM(I369:I373)</f>
        <v>379</v>
      </c>
      <c r="J368" s="128">
        <f>I368/H368*100</f>
        <v>151.6</v>
      </c>
    </row>
    <row r="369" spans="5:10" ht="15.75" customHeight="1">
      <c r="E369" s="25" t="s">
        <v>449</v>
      </c>
      <c r="G369" s="140">
        <v>0</v>
      </c>
      <c r="H369" s="140">
        <v>0</v>
      </c>
      <c r="I369" s="140">
        <v>22</v>
      </c>
      <c r="J369" s="128"/>
    </row>
    <row r="370" spans="5:10" ht="15.75" customHeight="1">
      <c r="E370" s="25" t="s">
        <v>51</v>
      </c>
      <c r="G370" s="140">
        <v>150</v>
      </c>
      <c r="H370" s="140">
        <v>50</v>
      </c>
      <c r="I370" s="140">
        <v>0</v>
      </c>
      <c r="J370" s="128">
        <f>I370/H370*100</f>
        <v>0</v>
      </c>
    </row>
    <row r="371" spans="5:10" ht="15.75" customHeight="1">
      <c r="E371" s="25" t="s">
        <v>52</v>
      </c>
      <c r="G371" s="127">
        <v>50</v>
      </c>
      <c r="H371" s="127">
        <v>50</v>
      </c>
      <c r="I371" s="127">
        <v>102</v>
      </c>
      <c r="J371" s="128">
        <f>I371/H371*100</f>
        <v>204</v>
      </c>
    </row>
    <row r="372" spans="5:10" ht="15.75" customHeight="1">
      <c r="E372" s="25" t="s">
        <v>351</v>
      </c>
      <c r="G372" s="127">
        <v>0</v>
      </c>
      <c r="H372" s="127">
        <v>100</v>
      </c>
      <c r="I372" s="127">
        <v>186</v>
      </c>
      <c r="J372" s="128">
        <f>I372/H372*100</f>
        <v>186</v>
      </c>
    </row>
    <row r="373" spans="5:10" ht="15.75" customHeight="1">
      <c r="E373" s="25" t="s">
        <v>54</v>
      </c>
      <c r="G373" s="127">
        <v>50</v>
      </c>
      <c r="H373" s="127">
        <v>50</v>
      </c>
      <c r="I373" s="127">
        <v>69</v>
      </c>
      <c r="J373" s="128">
        <f>I373/H373*100</f>
        <v>138</v>
      </c>
    </row>
    <row r="374" spans="4:10" ht="12.75">
      <c r="D374" s="41" t="s">
        <v>60</v>
      </c>
      <c r="E374" s="26"/>
      <c r="F374" s="26"/>
      <c r="G374" s="140">
        <f>SUM(G375)</f>
        <v>0</v>
      </c>
      <c r="H374" s="140">
        <f>SUM(H375)</f>
        <v>10</v>
      </c>
      <c r="I374" s="140">
        <f>SUM(I375)</f>
        <v>11</v>
      </c>
      <c r="J374" s="128">
        <f>I374/H374*100</f>
        <v>110.00000000000001</v>
      </c>
    </row>
    <row r="375" spans="4:10" ht="12.75">
      <c r="D375" s="41"/>
      <c r="E375" s="26" t="s">
        <v>61</v>
      </c>
      <c r="F375" s="26"/>
      <c r="G375" s="127">
        <v>0</v>
      </c>
      <c r="H375" s="127">
        <v>10</v>
      </c>
      <c r="I375" s="127">
        <v>11</v>
      </c>
      <c r="J375" s="128">
        <v>0</v>
      </c>
    </row>
    <row r="376" spans="4:10" ht="15.75" customHeight="1">
      <c r="D376" s="25" t="s">
        <v>59</v>
      </c>
      <c r="G376" s="127">
        <v>190</v>
      </c>
      <c r="H376" s="127">
        <v>190</v>
      </c>
      <c r="I376" s="127">
        <v>186</v>
      </c>
      <c r="J376" s="128">
        <f>I376/H376*100</f>
        <v>97.89473684210527</v>
      </c>
    </row>
    <row r="377" spans="7:10" ht="15.75" customHeight="1">
      <c r="G377" s="127"/>
      <c r="H377" s="127"/>
      <c r="I377" s="127"/>
      <c r="J377" s="128"/>
    </row>
    <row r="378" spans="2:10" ht="24" customHeight="1">
      <c r="B378" s="138" t="s">
        <v>504</v>
      </c>
      <c r="C378" s="32"/>
      <c r="D378" s="32"/>
      <c r="E378" s="32"/>
      <c r="F378" s="32"/>
      <c r="G378" s="139">
        <f>SUM(G379)</f>
        <v>0</v>
      </c>
      <c r="H378" s="139">
        <f>SUM(H379)</f>
        <v>0</v>
      </c>
      <c r="I378" s="139">
        <f>SUM(I379)</f>
        <v>199</v>
      </c>
      <c r="J378" s="128">
        <v>0</v>
      </c>
    </row>
    <row r="379" spans="3:10" ht="12.75">
      <c r="C379" s="25" t="s">
        <v>11</v>
      </c>
      <c r="G379" s="140">
        <f>SUM(G380+G383+G385)</f>
        <v>0</v>
      </c>
      <c r="H379" s="140">
        <f>SUM(H380+H383+H385)</f>
        <v>0</v>
      </c>
      <c r="I379" s="140">
        <f>SUM(I380+I383+I385)</f>
        <v>199</v>
      </c>
      <c r="J379" s="128">
        <v>0</v>
      </c>
    </row>
    <row r="380" spans="4:10" ht="12.75">
      <c r="D380" s="25" t="s">
        <v>44</v>
      </c>
      <c r="G380" s="140">
        <f>SUM(G381)</f>
        <v>0</v>
      </c>
      <c r="H380" s="140">
        <f>SUM(H381)</f>
        <v>0</v>
      </c>
      <c r="I380" s="140">
        <f>SUM(I381:I382)</f>
        <v>157</v>
      </c>
      <c r="J380" s="128">
        <v>0</v>
      </c>
    </row>
    <row r="381" spans="5:10" ht="12.75">
      <c r="E381" s="25" t="s">
        <v>71</v>
      </c>
      <c r="G381" s="127">
        <v>0</v>
      </c>
      <c r="H381" s="127">
        <v>0</v>
      </c>
      <c r="I381" s="127">
        <v>15</v>
      </c>
      <c r="J381" s="128">
        <v>0</v>
      </c>
    </row>
    <row r="382" spans="5:10" ht="12.75">
      <c r="E382" s="25" t="s">
        <v>505</v>
      </c>
      <c r="G382" s="127">
        <v>0</v>
      </c>
      <c r="H382" s="127">
        <v>0</v>
      </c>
      <c r="I382" s="127">
        <v>142</v>
      </c>
      <c r="J382" s="128">
        <v>0</v>
      </c>
    </row>
    <row r="383" spans="4:10" ht="12.75">
      <c r="D383" s="25" t="s">
        <v>352</v>
      </c>
      <c r="G383" s="127">
        <f>SUM(G384)</f>
        <v>0</v>
      </c>
      <c r="H383" s="127">
        <f>SUM(H384)</f>
        <v>0</v>
      </c>
      <c r="I383" s="127">
        <f>SUM(I384)</f>
        <v>0</v>
      </c>
      <c r="J383" s="128">
        <v>0</v>
      </c>
    </row>
    <row r="384" spans="5:10" ht="12.75">
      <c r="E384" s="25" t="s">
        <v>424</v>
      </c>
      <c r="G384" s="127">
        <v>0</v>
      </c>
      <c r="H384" s="127">
        <v>0</v>
      </c>
      <c r="I384" s="127">
        <v>0</v>
      </c>
      <c r="J384" s="128">
        <v>0</v>
      </c>
    </row>
    <row r="385" spans="4:10" ht="12.75">
      <c r="D385" s="25" t="s">
        <v>59</v>
      </c>
      <c r="G385" s="127">
        <v>0</v>
      </c>
      <c r="H385" s="127">
        <v>0</v>
      </c>
      <c r="I385" s="127">
        <v>42</v>
      </c>
      <c r="J385" s="128">
        <v>0</v>
      </c>
    </row>
    <row r="386" spans="7:10" ht="16.5" customHeight="1">
      <c r="G386" s="127"/>
      <c r="J386" s="128"/>
    </row>
    <row r="387" spans="2:10" ht="16.5" customHeight="1">
      <c r="B387" s="32" t="s">
        <v>253</v>
      </c>
      <c r="C387" s="32"/>
      <c r="D387" s="32"/>
      <c r="E387" s="32"/>
      <c r="F387" s="32"/>
      <c r="G387" s="153">
        <f>SUM(G388)</f>
        <v>250</v>
      </c>
      <c r="H387" s="153">
        <f>SUM(H388)</f>
        <v>250</v>
      </c>
      <c r="I387" s="153">
        <f>SUM(I388)</f>
        <v>210</v>
      </c>
      <c r="J387" s="128">
        <f>I387/H387*100</f>
        <v>84</v>
      </c>
    </row>
    <row r="388" spans="3:10" ht="16.5" customHeight="1">
      <c r="C388" s="25" t="s">
        <v>118</v>
      </c>
      <c r="G388" s="127">
        <v>250</v>
      </c>
      <c r="H388" s="127">
        <v>250</v>
      </c>
      <c r="I388" s="127">
        <v>210</v>
      </c>
      <c r="J388" s="128">
        <f>I388/H388*100</f>
        <v>84</v>
      </c>
    </row>
    <row r="389" spans="7:10" ht="16.5" customHeight="1">
      <c r="G389" s="127"/>
      <c r="H389" s="127"/>
      <c r="I389" s="127"/>
      <c r="J389" s="128"/>
    </row>
    <row r="390" spans="2:10" ht="16.5" customHeight="1">
      <c r="B390" s="25" t="s">
        <v>477</v>
      </c>
      <c r="G390" s="127">
        <v>0</v>
      </c>
      <c r="H390" s="127">
        <v>0</v>
      </c>
      <c r="I390" s="127">
        <v>983</v>
      </c>
      <c r="J390" s="128">
        <v>0</v>
      </c>
    </row>
    <row r="391" spans="2:10" ht="30" customHeight="1">
      <c r="B391" s="155" t="s">
        <v>90</v>
      </c>
      <c r="C391" s="155"/>
      <c r="D391" s="155"/>
      <c r="E391" s="155"/>
      <c r="F391" s="155"/>
      <c r="G391" s="156">
        <f>SUM(G8+G89+G135+G146+G155+G167+G191+G194+G203+G218+G221+G224+G227+G231+G234+G237+G254+G289+G302+G314+G348+G387)</f>
        <v>242792</v>
      </c>
      <c r="H391" s="156">
        <f>SUM(H8+H89+H135+H146+H155+H167+H191+H194+H203+H218+H221+H224+H227+H231+H234+H237+H254+H289+H302+H314+H348+H387+H307+H200)</f>
        <v>266971</v>
      </c>
      <c r="I391" s="156">
        <f>SUM(I8+I89+I135+I146+I155+I167+I191+I194+I203+I218+I221+I224+I227+I231+I234+I237+I254+I289+I302+I314+I348+I387+I197+I200+I307+I390+I378)</f>
        <v>123152</v>
      </c>
      <c r="J391" s="128">
        <f>I391/H391*100</f>
        <v>46.12935487375033</v>
      </c>
    </row>
    <row r="392" spans="3:7" ht="13.5">
      <c r="C392" s="157" t="s">
        <v>91</v>
      </c>
      <c r="D392" s="157"/>
      <c r="E392" s="157"/>
      <c r="F392" s="157">
        <v>12</v>
      </c>
      <c r="G392" s="158" t="s">
        <v>119</v>
      </c>
    </row>
  </sheetData>
  <sheetProtection selectLockedCells="1" selectUnlockedCells="1"/>
  <mergeCells count="46">
    <mergeCell ref="A1:F1"/>
    <mergeCell ref="D25:E25"/>
    <mergeCell ref="D26:E26"/>
    <mergeCell ref="D30:E30"/>
    <mergeCell ref="D21:E21"/>
    <mergeCell ref="D22:E22"/>
    <mergeCell ref="D23:E23"/>
    <mergeCell ref="D24:E24"/>
    <mergeCell ref="D17:E17"/>
    <mergeCell ref="D18:E18"/>
    <mergeCell ref="D19:E19"/>
    <mergeCell ref="D20:E20"/>
    <mergeCell ref="I6:I7"/>
    <mergeCell ref="J6:J7"/>
    <mergeCell ref="D206:E206"/>
    <mergeCell ref="D207:E207"/>
    <mergeCell ref="D73:E73"/>
    <mergeCell ref="D13:E13"/>
    <mergeCell ref="G6:H6"/>
    <mergeCell ref="D14:E14"/>
    <mergeCell ref="D15:E15"/>
    <mergeCell ref="D16:E16"/>
    <mergeCell ref="D266:E266"/>
    <mergeCell ref="A4:F4"/>
    <mergeCell ref="F6:F7"/>
    <mergeCell ref="A6:E7"/>
    <mergeCell ref="D264:E264"/>
    <mergeCell ref="D260:E260"/>
    <mergeCell ref="D83:E83"/>
    <mergeCell ref="D84:E84"/>
    <mergeCell ref="D32:E32"/>
    <mergeCell ref="D78:E78"/>
    <mergeCell ref="D356:E356"/>
    <mergeCell ref="D358:E358"/>
    <mergeCell ref="D352:E352"/>
    <mergeCell ref="D317:E317"/>
    <mergeCell ref="D322:E322"/>
    <mergeCell ref="C263:E263"/>
    <mergeCell ref="D102:E102"/>
    <mergeCell ref="D174:E174"/>
    <mergeCell ref="C156:E156"/>
    <mergeCell ref="D170:E170"/>
    <mergeCell ref="A2:F2"/>
    <mergeCell ref="A3:F3"/>
    <mergeCell ref="D74:E74"/>
    <mergeCell ref="D137:E137"/>
  </mergeCells>
  <printOptions headings="1" horizontalCentered="1"/>
  <pageMargins left="0.2902777777777778" right="2.11" top="0.7875" bottom="0.7875" header="0.5118055555555555" footer="0.5118055555555555"/>
  <pageSetup horizontalDpi="600" verticalDpi="600" orientation="portrait" paperSize="9" scale="50" r:id="rId1"/>
  <headerFooter alignWithMargins="0">
    <oddFooter>&amp;C&amp;P. oldal, összesen: &amp;N</oddFooter>
  </headerFooter>
  <rowBreaks count="4" manualBreakCount="4">
    <brk id="88" max="9" man="1"/>
    <brk id="145" max="9" man="1"/>
    <brk id="220" max="9" man="1"/>
    <brk id="30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61.140625" style="99" customWidth="1"/>
    <col min="2" max="3" width="11.8515625" style="99" customWidth="1"/>
    <col min="4" max="4" width="11.00390625" style="99" customWidth="1"/>
    <col min="5" max="5" width="13.421875" style="99" customWidth="1"/>
    <col min="6" max="16384" width="9.140625" style="99" customWidth="1"/>
  </cols>
  <sheetData>
    <row r="1" spans="1:6" ht="15.75">
      <c r="A1" s="325" t="s">
        <v>695</v>
      </c>
      <c r="B1" s="325"/>
      <c r="C1" s="325"/>
      <c r="D1" s="325"/>
      <c r="E1" s="325"/>
      <c r="F1" s="325"/>
    </row>
    <row r="2" spans="1:5" ht="15.75">
      <c r="A2" s="335" t="s">
        <v>390</v>
      </c>
      <c r="B2" s="335"/>
      <c r="C2" s="335"/>
      <c r="D2" s="335"/>
      <c r="E2" s="335"/>
    </row>
    <row r="3" spans="1:5" ht="15.75">
      <c r="A3" s="335" t="s">
        <v>494</v>
      </c>
      <c r="B3" s="335"/>
      <c r="C3" s="335"/>
      <c r="D3" s="335"/>
      <c r="E3" s="335"/>
    </row>
    <row r="4" spans="1:5" s="104" customFormat="1" ht="23.25" customHeight="1">
      <c r="A4" s="102" t="s">
        <v>294</v>
      </c>
      <c r="B4" s="103" t="s">
        <v>295</v>
      </c>
      <c r="C4" s="103" t="s">
        <v>296</v>
      </c>
      <c r="D4" s="103" t="s">
        <v>297</v>
      </c>
      <c r="E4" s="103" t="s">
        <v>298</v>
      </c>
    </row>
    <row r="5" spans="1:5" s="118" customFormat="1" ht="15">
      <c r="A5" s="116" t="s">
        <v>299</v>
      </c>
      <c r="B5" s="117">
        <v>0</v>
      </c>
      <c r="C5" s="117">
        <v>0</v>
      </c>
      <c r="D5" s="117">
        <v>0</v>
      </c>
      <c r="E5" s="117">
        <f aca="true" t="shared" si="0" ref="E5:E20">SUM(B5:D5)</f>
        <v>0</v>
      </c>
    </row>
    <row r="6" spans="1:5" s="118" customFormat="1" ht="15">
      <c r="A6" s="116" t="s">
        <v>393</v>
      </c>
      <c r="B6" s="117">
        <v>0</v>
      </c>
      <c r="C6" s="117">
        <v>0</v>
      </c>
      <c r="D6" s="117">
        <v>0</v>
      </c>
      <c r="E6" s="117">
        <f t="shared" si="0"/>
        <v>0</v>
      </c>
    </row>
    <row r="7" spans="1:5" s="118" customFormat="1" ht="15">
      <c r="A7" s="116" t="s">
        <v>479</v>
      </c>
      <c r="B7" s="117">
        <v>0</v>
      </c>
      <c r="C7" s="117">
        <v>2639</v>
      </c>
      <c r="D7" s="117">
        <v>0</v>
      </c>
      <c r="E7" s="117">
        <f>SUM(B7:D7)</f>
        <v>2639</v>
      </c>
    </row>
    <row r="8" spans="1:5" s="118" customFormat="1" ht="15">
      <c r="A8" s="119" t="s">
        <v>398</v>
      </c>
      <c r="B8" s="117">
        <v>3854</v>
      </c>
      <c r="C8" s="117">
        <v>0</v>
      </c>
      <c r="D8" s="117">
        <v>0</v>
      </c>
      <c r="E8" s="117">
        <f t="shared" si="0"/>
        <v>3854</v>
      </c>
    </row>
    <row r="9" spans="1:5" s="118" customFormat="1" ht="15">
      <c r="A9" s="120" t="s">
        <v>300</v>
      </c>
      <c r="B9" s="117">
        <v>40893</v>
      </c>
      <c r="C9" s="117">
        <v>4439</v>
      </c>
      <c r="D9" s="117">
        <v>0</v>
      </c>
      <c r="E9" s="117">
        <f t="shared" si="0"/>
        <v>45332</v>
      </c>
    </row>
    <row r="10" spans="1:5" s="118" customFormat="1" ht="15">
      <c r="A10" s="120" t="s">
        <v>514</v>
      </c>
      <c r="B10" s="117">
        <v>199</v>
      </c>
      <c r="C10" s="117">
        <v>0</v>
      </c>
      <c r="D10" s="117">
        <v>0</v>
      </c>
      <c r="E10" s="117">
        <f t="shared" si="0"/>
        <v>199</v>
      </c>
    </row>
    <row r="11" spans="1:5" s="118" customFormat="1" ht="15">
      <c r="A11" s="120" t="s">
        <v>301</v>
      </c>
      <c r="B11" s="117">
        <v>0</v>
      </c>
      <c r="C11" s="117">
        <v>0</v>
      </c>
      <c r="D11" s="117">
        <v>0</v>
      </c>
      <c r="E11" s="117">
        <f t="shared" si="0"/>
        <v>0</v>
      </c>
    </row>
    <row r="12" spans="1:5" s="118" customFormat="1" ht="15">
      <c r="A12" s="120" t="s">
        <v>302</v>
      </c>
      <c r="B12" s="117">
        <v>5822</v>
      </c>
      <c r="C12" s="117">
        <v>0</v>
      </c>
      <c r="D12" s="117">
        <v>0</v>
      </c>
      <c r="E12" s="117">
        <f t="shared" si="0"/>
        <v>5822</v>
      </c>
    </row>
    <row r="13" spans="1:5" s="118" customFormat="1" ht="15">
      <c r="A13" s="120" t="s">
        <v>303</v>
      </c>
      <c r="B13" s="117">
        <v>19681</v>
      </c>
      <c r="C13" s="117">
        <v>0</v>
      </c>
      <c r="D13" s="117">
        <v>0</v>
      </c>
      <c r="E13" s="117">
        <f t="shared" si="0"/>
        <v>19681</v>
      </c>
    </row>
    <row r="14" spans="1:5" s="118" customFormat="1" ht="15">
      <c r="A14" s="119" t="s">
        <v>313</v>
      </c>
      <c r="B14" s="117">
        <v>0</v>
      </c>
      <c r="C14" s="117">
        <v>7006</v>
      </c>
      <c r="D14" s="117">
        <v>0</v>
      </c>
      <c r="E14" s="117">
        <f t="shared" si="0"/>
        <v>7006</v>
      </c>
    </row>
    <row r="15" spans="1:5" s="118" customFormat="1" ht="15">
      <c r="A15" s="119" t="s">
        <v>304</v>
      </c>
      <c r="B15" s="117">
        <v>969</v>
      </c>
      <c r="C15" s="117">
        <v>0</v>
      </c>
      <c r="D15" s="117">
        <v>0</v>
      </c>
      <c r="E15" s="117">
        <f t="shared" si="0"/>
        <v>969</v>
      </c>
    </row>
    <row r="16" spans="1:5" s="118" customFormat="1" ht="15">
      <c r="A16" s="119" t="s">
        <v>312</v>
      </c>
      <c r="B16" s="117">
        <v>330</v>
      </c>
      <c r="C16" s="117">
        <v>0</v>
      </c>
      <c r="D16" s="117">
        <v>0</v>
      </c>
      <c r="E16" s="117">
        <f t="shared" si="0"/>
        <v>330</v>
      </c>
    </row>
    <row r="17" spans="1:5" s="118" customFormat="1" ht="15">
      <c r="A17" s="119" t="s">
        <v>315</v>
      </c>
      <c r="B17" s="117">
        <v>210</v>
      </c>
      <c r="C17" s="117">
        <v>0</v>
      </c>
      <c r="D17" s="117">
        <v>0</v>
      </c>
      <c r="E17" s="117">
        <f t="shared" si="0"/>
        <v>210</v>
      </c>
    </row>
    <row r="18" spans="1:5" s="118" customFormat="1" ht="15">
      <c r="A18" s="120" t="s">
        <v>305</v>
      </c>
      <c r="B18" s="117">
        <v>637</v>
      </c>
      <c r="C18" s="117">
        <v>0</v>
      </c>
      <c r="D18" s="117">
        <v>0</v>
      </c>
      <c r="E18" s="117">
        <f>SUM(B18:D18)</f>
        <v>637</v>
      </c>
    </row>
    <row r="19" spans="1:5" s="118" customFormat="1" ht="15">
      <c r="A19" s="119" t="s">
        <v>306</v>
      </c>
      <c r="B19" s="121">
        <v>403</v>
      </c>
      <c r="C19" s="121">
        <v>0</v>
      </c>
      <c r="D19" s="121">
        <v>0</v>
      </c>
      <c r="E19" s="121">
        <f t="shared" si="0"/>
        <v>403</v>
      </c>
    </row>
    <row r="20" spans="1:5" s="118" customFormat="1" ht="15">
      <c r="A20" s="119" t="s">
        <v>515</v>
      </c>
      <c r="B20" s="121">
        <v>29</v>
      </c>
      <c r="C20" s="121">
        <v>0</v>
      </c>
      <c r="D20" s="121">
        <v>0</v>
      </c>
      <c r="E20" s="121">
        <f t="shared" si="0"/>
        <v>29</v>
      </c>
    </row>
    <row r="21" spans="1:5" s="118" customFormat="1" ht="15">
      <c r="A21" s="119" t="s">
        <v>307</v>
      </c>
      <c r="B21" s="121">
        <v>0</v>
      </c>
      <c r="C21" s="121">
        <v>35</v>
      </c>
      <c r="D21" s="121">
        <v>0</v>
      </c>
      <c r="E21" s="121">
        <f aca="true" t="shared" si="1" ref="E21:E33">SUM(B21:D21)</f>
        <v>35</v>
      </c>
    </row>
    <row r="22" spans="1:5" s="118" customFormat="1" ht="15">
      <c r="A22" s="119" t="s">
        <v>308</v>
      </c>
      <c r="B22" s="121">
        <v>0</v>
      </c>
      <c r="C22" s="121">
        <v>400</v>
      </c>
      <c r="D22" s="121">
        <v>0</v>
      </c>
      <c r="E22" s="121">
        <f t="shared" si="1"/>
        <v>400</v>
      </c>
    </row>
    <row r="23" spans="1:5" s="118" customFormat="1" ht="15">
      <c r="A23" s="119" t="s">
        <v>241</v>
      </c>
      <c r="B23" s="121">
        <v>3148</v>
      </c>
      <c r="C23" s="121">
        <v>0</v>
      </c>
      <c r="D23" s="121">
        <v>0</v>
      </c>
      <c r="E23" s="121">
        <v>3148</v>
      </c>
    </row>
    <row r="24" spans="1:5" s="118" customFormat="1" ht="15">
      <c r="A24" s="119" t="s">
        <v>314</v>
      </c>
      <c r="B24" s="121">
        <v>0</v>
      </c>
      <c r="C24" s="121">
        <v>1637</v>
      </c>
      <c r="D24" s="121">
        <v>0</v>
      </c>
      <c r="E24" s="121">
        <f t="shared" si="1"/>
        <v>1637</v>
      </c>
    </row>
    <row r="25" spans="1:5" s="118" customFormat="1" ht="15">
      <c r="A25" s="119" t="s">
        <v>397</v>
      </c>
      <c r="B25" s="121">
        <v>283</v>
      </c>
      <c r="C25" s="121">
        <v>0</v>
      </c>
      <c r="D25" s="121">
        <v>0</v>
      </c>
      <c r="E25" s="121">
        <f t="shared" si="1"/>
        <v>283</v>
      </c>
    </row>
    <row r="26" spans="1:5" s="118" customFormat="1" ht="15">
      <c r="A26" s="119" t="s">
        <v>483</v>
      </c>
      <c r="B26" s="121">
        <v>36</v>
      </c>
      <c r="C26" s="121">
        <v>0</v>
      </c>
      <c r="D26" s="121">
        <v>0</v>
      </c>
      <c r="E26" s="121">
        <f t="shared" si="1"/>
        <v>36</v>
      </c>
    </row>
    <row r="27" spans="1:5" s="118" customFormat="1" ht="15">
      <c r="A27" s="119" t="s">
        <v>482</v>
      </c>
      <c r="B27" s="121">
        <v>68</v>
      </c>
      <c r="C27" s="121">
        <v>0</v>
      </c>
      <c r="D27" s="121">
        <v>0</v>
      </c>
      <c r="E27" s="121">
        <f t="shared" si="1"/>
        <v>68</v>
      </c>
    </row>
    <row r="28" spans="1:5" s="118" customFormat="1" ht="15">
      <c r="A28" s="119" t="s">
        <v>35</v>
      </c>
      <c r="B28" s="121">
        <v>5927</v>
      </c>
      <c r="C28" s="121">
        <v>0</v>
      </c>
      <c r="D28" s="121">
        <v>0</v>
      </c>
      <c r="E28" s="121">
        <f t="shared" si="1"/>
        <v>5927</v>
      </c>
    </row>
    <row r="29" spans="1:5" s="118" customFormat="1" ht="15">
      <c r="A29" s="119" t="s">
        <v>338</v>
      </c>
      <c r="B29" s="121">
        <v>0</v>
      </c>
      <c r="C29" s="121">
        <v>0</v>
      </c>
      <c r="D29" s="121">
        <v>0</v>
      </c>
      <c r="E29" s="121">
        <f t="shared" si="1"/>
        <v>0</v>
      </c>
    </row>
    <row r="30" spans="1:5" s="118" customFormat="1" ht="15">
      <c r="A30" s="119" t="s">
        <v>309</v>
      </c>
      <c r="B30" s="121">
        <v>4140</v>
      </c>
      <c r="C30" s="121">
        <v>0</v>
      </c>
      <c r="D30" s="121">
        <v>0</v>
      </c>
      <c r="E30" s="121">
        <f t="shared" si="1"/>
        <v>4140</v>
      </c>
    </row>
    <row r="31" spans="1:5" s="118" customFormat="1" ht="15">
      <c r="A31" s="120" t="s">
        <v>399</v>
      </c>
      <c r="B31" s="121">
        <v>0</v>
      </c>
      <c r="C31" s="121">
        <v>15825</v>
      </c>
      <c r="D31" s="121">
        <v>0</v>
      </c>
      <c r="E31" s="121">
        <f t="shared" si="1"/>
        <v>15825</v>
      </c>
    </row>
    <row r="32" spans="1:5" s="118" customFormat="1" ht="15">
      <c r="A32" s="120" t="s">
        <v>400</v>
      </c>
      <c r="B32" s="121">
        <v>3485</v>
      </c>
      <c r="C32" s="121">
        <v>0</v>
      </c>
      <c r="D32" s="121">
        <v>0</v>
      </c>
      <c r="E32" s="121">
        <f t="shared" si="1"/>
        <v>3485</v>
      </c>
    </row>
    <row r="33" spans="1:5" s="118" customFormat="1" ht="15">
      <c r="A33" s="122" t="s">
        <v>310</v>
      </c>
      <c r="B33" s="123">
        <v>74</v>
      </c>
      <c r="C33" s="123">
        <v>0</v>
      </c>
      <c r="D33" s="123">
        <v>0</v>
      </c>
      <c r="E33" s="123">
        <f t="shared" si="1"/>
        <v>74</v>
      </c>
    </row>
    <row r="34" spans="1:5" ht="15.75">
      <c r="A34" s="98" t="s">
        <v>311</v>
      </c>
      <c r="B34" s="101">
        <f>SUM(B5:B33)</f>
        <v>90188</v>
      </c>
      <c r="C34" s="101">
        <f>SUM(C5:C33)</f>
        <v>31981</v>
      </c>
      <c r="D34" s="101">
        <f>SUM(D5:D33)</f>
        <v>0</v>
      </c>
      <c r="E34" s="101">
        <f>SUM(E5:E33)</f>
        <v>122169</v>
      </c>
    </row>
    <row r="36" spans="1:5" ht="12.75">
      <c r="A36" s="199" t="s">
        <v>477</v>
      </c>
      <c r="B36" s="199"/>
      <c r="C36" s="199"/>
      <c r="D36" s="199"/>
      <c r="E36" s="199">
        <v>983</v>
      </c>
    </row>
    <row r="37" spans="1:5" ht="12.75">
      <c r="A37" s="199"/>
      <c r="B37" s="199"/>
      <c r="C37" s="199"/>
      <c r="D37" s="199"/>
      <c r="E37" s="199"/>
    </row>
    <row r="38" spans="1:5" ht="12.75">
      <c r="A38" s="199" t="s">
        <v>484</v>
      </c>
      <c r="B38" s="199"/>
      <c r="C38" s="199"/>
      <c r="D38" s="199"/>
      <c r="E38" s="200">
        <f>SUM(E34:E37)</f>
        <v>123152</v>
      </c>
    </row>
    <row r="39" spans="1:5" ht="12.75">
      <c r="A39" s="199"/>
      <c r="B39" s="199"/>
      <c r="C39" s="199"/>
      <c r="D39" s="199"/>
      <c r="E39" s="199"/>
    </row>
    <row r="49" ht="15.75" customHeight="1"/>
  </sheetData>
  <mergeCells count="3">
    <mergeCell ref="A2:E2"/>
    <mergeCell ref="A3:E3"/>
    <mergeCell ref="A1:F1"/>
  </mergeCells>
  <printOptions headings="1"/>
  <pageMargins left="0.75" right="0.75" top="1" bottom="1" header="0.5" footer="0.5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8.421875" style="0" customWidth="1"/>
    <col min="2" max="2" width="13.8515625" style="99" customWidth="1"/>
    <col min="3" max="3" width="11.140625" style="0" customWidth="1"/>
    <col min="4" max="4" width="12.28125" style="0" customWidth="1"/>
    <col min="5" max="5" width="10.7109375" style="0" customWidth="1"/>
  </cols>
  <sheetData>
    <row r="1" spans="1:6" ht="30.75" customHeight="1">
      <c r="A1" s="394" t="s">
        <v>694</v>
      </c>
      <c r="B1" s="394"/>
      <c r="C1" s="394"/>
      <c r="D1" s="394"/>
      <c r="E1" s="394"/>
      <c r="F1" s="394"/>
    </row>
    <row r="2" spans="1:4" s="42" customFormat="1" ht="27" customHeight="1">
      <c r="A2" s="315" t="s">
        <v>390</v>
      </c>
      <c r="B2" s="315"/>
      <c r="C2" s="56"/>
      <c r="D2" s="51"/>
    </row>
    <row r="3" spans="1:4" s="42" customFormat="1" ht="27" customHeight="1">
      <c r="A3" s="315" t="s">
        <v>495</v>
      </c>
      <c r="B3" s="315"/>
      <c r="C3" s="56"/>
      <c r="D3" s="51"/>
    </row>
    <row r="4" spans="1:4" s="42" customFormat="1" ht="27" customHeight="1">
      <c r="A4" s="336" t="s">
        <v>321</v>
      </c>
      <c r="B4" s="336"/>
      <c r="C4" s="336"/>
      <c r="D4" s="52"/>
    </row>
    <row r="5" spans="1:4" s="42" customFormat="1" ht="27" customHeight="1" thickBot="1">
      <c r="A5" s="55"/>
      <c r="B5" s="106"/>
      <c r="C5" s="55"/>
      <c r="D5" s="52"/>
    </row>
    <row r="6" spans="1:5" s="42" customFormat="1" ht="28.5" customHeight="1">
      <c r="A6" s="337" t="s">
        <v>0</v>
      </c>
      <c r="B6" s="323" t="s">
        <v>418</v>
      </c>
      <c r="C6" s="324"/>
      <c r="D6" s="316" t="s">
        <v>510</v>
      </c>
      <c r="E6" s="318" t="s">
        <v>420</v>
      </c>
    </row>
    <row r="7" spans="1:5" s="42" customFormat="1" ht="34.5" customHeight="1">
      <c r="A7" s="338"/>
      <c r="B7" s="131" t="s">
        <v>421</v>
      </c>
      <c r="C7" s="131" t="s">
        <v>422</v>
      </c>
      <c r="D7" s="317"/>
      <c r="E7" s="319"/>
    </row>
    <row r="8" spans="1:5" s="42" customFormat="1" ht="34.5" customHeight="1">
      <c r="A8" s="108" t="s">
        <v>414</v>
      </c>
      <c r="B8" s="110">
        <f>SUM(B9:B12)</f>
        <v>5640</v>
      </c>
      <c r="C8" s="110">
        <f>SUM(C9:C12)</f>
        <v>5640</v>
      </c>
      <c r="D8" s="110">
        <f>SUM(D9:D12)</f>
        <v>445</v>
      </c>
      <c r="E8" s="187">
        <f>D8/C8*100</f>
        <v>7.890070921985816</v>
      </c>
    </row>
    <row r="9" spans="1:5" s="42" customFormat="1" ht="21.75" customHeight="1">
      <c r="A9" s="109" t="s">
        <v>401</v>
      </c>
      <c r="B9" s="111">
        <v>380</v>
      </c>
      <c r="C9" s="111">
        <v>380</v>
      </c>
      <c r="D9" s="111">
        <v>0</v>
      </c>
      <c r="E9" s="187">
        <f aca="true" t="shared" si="0" ref="E9:E29">D9/C9*100</f>
        <v>0</v>
      </c>
    </row>
    <row r="10" spans="1:5" s="42" customFormat="1" ht="21.75" customHeight="1">
      <c r="A10" s="109" t="s">
        <v>402</v>
      </c>
      <c r="B10" s="111">
        <v>1270</v>
      </c>
      <c r="C10" s="111">
        <v>1270</v>
      </c>
      <c r="D10" s="111">
        <v>0</v>
      </c>
      <c r="E10" s="187">
        <f t="shared" si="0"/>
        <v>0</v>
      </c>
    </row>
    <row r="11" spans="1:5" s="42" customFormat="1" ht="21.75" customHeight="1">
      <c r="A11" s="109" t="s">
        <v>403</v>
      </c>
      <c r="B11" s="111">
        <v>255</v>
      </c>
      <c r="C11" s="111">
        <v>255</v>
      </c>
      <c r="D11" s="111">
        <v>0</v>
      </c>
      <c r="E11" s="187">
        <f t="shared" si="0"/>
        <v>0</v>
      </c>
    </row>
    <row r="12" spans="1:5" s="42" customFormat="1" ht="21" customHeight="1">
      <c r="A12" s="109" t="s">
        <v>404</v>
      </c>
      <c r="B12" s="111">
        <v>3735</v>
      </c>
      <c r="C12" s="111">
        <v>3735</v>
      </c>
      <c r="D12" s="111">
        <v>445</v>
      </c>
      <c r="E12" s="187">
        <f t="shared" si="0"/>
        <v>11.914323962516733</v>
      </c>
    </row>
    <row r="13" spans="1:5" s="42" customFormat="1" ht="34.5" customHeight="1">
      <c r="A13" s="107"/>
      <c r="B13" s="110"/>
      <c r="C13" s="110"/>
      <c r="D13" s="110"/>
      <c r="E13" s="187"/>
    </row>
    <row r="14" spans="1:5" s="42" customFormat="1" ht="34.5" customHeight="1">
      <c r="A14" s="108" t="s">
        <v>340</v>
      </c>
      <c r="B14" s="110">
        <f>SUM(B15:B18)</f>
        <v>13080</v>
      </c>
      <c r="C14" s="110">
        <f>SUM(C15:C18)</f>
        <v>15540</v>
      </c>
      <c r="D14" s="110">
        <f>SUM(D15:D18)</f>
        <v>3840</v>
      </c>
      <c r="E14" s="187">
        <f t="shared" si="0"/>
        <v>24.71042471042471</v>
      </c>
    </row>
    <row r="15" spans="1:5" s="42" customFormat="1" ht="22.5" customHeight="1">
      <c r="A15" s="109" t="s">
        <v>405</v>
      </c>
      <c r="B15" s="111">
        <v>3810</v>
      </c>
      <c r="C15" s="111">
        <v>3810</v>
      </c>
      <c r="D15" s="111">
        <v>0</v>
      </c>
      <c r="E15" s="187">
        <f t="shared" si="0"/>
        <v>0</v>
      </c>
    </row>
    <row r="16" spans="1:5" s="42" customFormat="1" ht="20.25" customHeight="1">
      <c r="A16" s="109" t="s">
        <v>406</v>
      </c>
      <c r="B16" s="111">
        <v>2540</v>
      </c>
      <c r="C16" s="111">
        <v>5000</v>
      </c>
      <c r="D16" s="111">
        <v>3696</v>
      </c>
      <c r="E16" s="187">
        <f t="shared" si="0"/>
        <v>73.92</v>
      </c>
    </row>
    <row r="17" spans="1:5" s="42" customFormat="1" ht="23.25" customHeight="1">
      <c r="A17" s="109" t="s">
        <v>407</v>
      </c>
      <c r="B17" s="111">
        <v>380</v>
      </c>
      <c r="C17" s="111">
        <v>380</v>
      </c>
      <c r="D17" s="111">
        <v>144</v>
      </c>
      <c r="E17" s="187">
        <f t="shared" si="0"/>
        <v>37.89473684210527</v>
      </c>
    </row>
    <row r="18" spans="1:5" s="42" customFormat="1" ht="21.75" customHeight="1">
      <c r="A18" s="109" t="s">
        <v>408</v>
      </c>
      <c r="B18" s="111">
        <v>6350</v>
      </c>
      <c r="C18" s="111">
        <v>6350</v>
      </c>
      <c r="D18" s="111">
        <v>0</v>
      </c>
      <c r="E18" s="187">
        <f t="shared" si="0"/>
        <v>0</v>
      </c>
    </row>
    <row r="19" spans="1:5" s="42" customFormat="1" ht="34.5" customHeight="1">
      <c r="A19" s="109"/>
      <c r="B19" s="110"/>
      <c r="C19" s="110"/>
      <c r="D19" s="110"/>
      <c r="E19" s="187"/>
    </row>
    <row r="20" spans="1:5" s="42" customFormat="1" ht="34.5" customHeight="1">
      <c r="A20" s="108" t="s">
        <v>409</v>
      </c>
      <c r="B20" s="110">
        <f>SUM(B21:B27)</f>
        <v>29670</v>
      </c>
      <c r="C20" s="110">
        <f>SUM(C21:C27)</f>
        <v>29670</v>
      </c>
      <c r="D20" s="110">
        <f>SUM(D21:D27)</f>
        <v>970</v>
      </c>
      <c r="E20" s="187">
        <f t="shared" si="0"/>
        <v>3.2692955847657563</v>
      </c>
    </row>
    <row r="21" spans="1:5" s="42" customFormat="1" ht="24" customHeight="1">
      <c r="A21" s="109" t="s">
        <v>410</v>
      </c>
      <c r="B21" s="111">
        <v>3430</v>
      </c>
      <c r="C21" s="111">
        <v>3430</v>
      </c>
      <c r="D21" s="111">
        <v>0</v>
      </c>
      <c r="E21" s="187">
        <f t="shared" si="0"/>
        <v>0</v>
      </c>
    </row>
    <row r="22" spans="1:5" s="42" customFormat="1" ht="24" customHeight="1">
      <c r="A22" s="109" t="s">
        <v>411</v>
      </c>
      <c r="B22" s="111">
        <v>510</v>
      </c>
      <c r="C22" s="111">
        <v>510</v>
      </c>
      <c r="D22" s="111">
        <v>970</v>
      </c>
      <c r="E22" s="187">
        <f t="shared" si="0"/>
        <v>190.19607843137254</v>
      </c>
    </row>
    <row r="23" spans="1:5" s="42" customFormat="1" ht="24.75" customHeight="1">
      <c r="A23" s="44" t="s">
        <v>412</v>
      </c>
      <c r="B23" s="112">
        <v>12320</v>
      </c>
      <c r="C23" s="112">
        <v>12320</v>
      </c>
      <c r="D23" s="184">
        <v>0</v>
      </c>
      <c r="E23" s="187">
        <f t="shared" si="0"/>
        <v>0</v>
      </c>
    </row>
    <row r="24" spans="1:5" s="42" customFormat="1" ht="25.5" customHeight="1">
      <c r="A24" s="53" t="s">
        <v>413</v>
      </c>
      <c r="B24" s="112">
        <v>700</v>
      </c>
      <c r="C24" s="112">
        <v>700</v>
      </c>
      <c r="D24" s="184">
        <v>0</v>
      </c>
      <c r="E24" s="187">
        <f t="shared" si="0"/>
        <v>0</v>
      </c>
    </row>
    <row r="25" spans="1:5" s="42" customFormat="1" ht="21" customHeight="1">
      <c r="A25" s="53" t="s">
        <v>415</v>
      </c>
      <c r="B25" s="112">
        <v>155</v>
      </c>
      <c r="C25" s="112">
        <v>155</v>
      </c>
      <c r="D25" s="184">
        <v>0</v>
      </c>
      <c r="E25" s="187">
        <f t="shared" si="0"/>
        <v>0</v>
      </c>
    </row>
    <row r="26" spans="1:5" s="42" customFormat="1" ht="22.5" customHeight="1">
      <c r="A26" s="53" t="s">
        <v>417</v>
      </c>
      <c r="B26" s="112">
        <v>380</v>
      </c>
      <c r="C26" s="112">
        <v>380</v>
      </c>
      <c r="D26" s="184">
        <v>0</v>
      </c>
      <c r="E26" s="187">
        <f t="shared" si="0"/>
        <v>0</v>
      </c>
    </row>
    <row r="27" spans="1:5" s="42" customFormat="1" ht="36.75" customHeight="1">
      <c r="A27" s="44" t="s">
        <v>416</v>
      </c>
      <c r="B27" s="112">
        <v>12175</v>
      </c>
      <c r="C27" s="112">
        <v>12175</v>
      </c>
      <c r="D27" s="184">
        <v>0</v>
      </c>
      <c r="E27" s="187">
        <f t="shared" si="0"/>
        <v>0</v>
      </c>
    </row>
    <row r="28" spans="1:5" s="42" customFormat="1" ht="36.75" customHeight="1">
      <c r="A28" s="47"/>
      <c r="B28" s="113"/>
      <c r="C28" s="113"/>
      <c r="D28" s="185"/>
      <c r="E28" s="187"/>
    </row>
    <row r="29" spans="1:5" s="42" customFormat="1" ht="32.25" customHeight="1">
      <c r="A29" s="43" t="s">
        <v>15</v>
      </c>
      <c r="B29" s="114">
        <f>SUM(B8+B14+B20)</f>
        <v>48390</v>
      </c>
      <c r="C29" s="114">
        <f>SUM(C8+C14+C20)</f>
        <v>50850</v>
      </c>
      <c r="D29" s="186">
        <f>SUM(D8+D14+D20)</f>
        <v>5255</v>
      </c>
      <c r="E29" s="187">
        <f t="shared" si="0"/>
        <v>10.334316617502457</v>
      </c>
    </row>
    <row r="190" ht="12.75">
      <c r="C190">
        <f>SUM(C191:C195)</f>
        <v>2703</v>
      </c>
    </row>
    <row r="192" ht="12.75">
      <c r="C192">
        <v>24</v>
      </c>
    </row>
    <row r="194" spans="2:3" ht="15.75" customHeight="1">
      <c r="B194" s="115"/>
      <c r="C194">
        <v>942</v>
      </c>
    </row>
    <row r="195" spans="2:3" ht="15.75" customHeight="1">
      <c r="B195" s="115"/>
      <c r="C195">
        <v>1737</v>
      </c>
    </row>
    <row r="196" ht="12.75">
      <c r="C196">
        <v>100</v>
      </c>
    </row>
    <row r="197" ht="12.75">
      <c r="C197">
        <v>100</v>
      </c>
    </row>
    <row r="198" ht="12.75">
      <c r="C198">
        <v>12</v>
      </c>
    </row>
    <row r="199" ht="12.75">
      <c r="C199">
        <v>12</v>
      </c>
    </row>
    <row r="200" ht="12.75">
      <c r="C200">
        <v>0</v>
      </c>
    </row>
    <row r="201" ht="12.75">
      <c r="C201">
        <v>0</v>
      </c>
    </row>
    <row r="203" ht="12.75">
      <c r="C203">
        <v>0</v>
      </c>
    </row>
    <row r="204" ht="12.75">
      <c r="C204">
        <v>2</v>
      </c>
    </row>
    <row r="205" ht="12.75">
      <c r="C205">
        <v>0</v>
      </c>
    </row>
    <row r="206" ht="12.75">
      <c r="C206">
        <v>0</v>
      </c>
    </row>
    <row r="212" ht="12.75">
      <c r="C212">
        <v>1174</v>
      </c>
    </row>
    <row r="213" ht="12.75">
      <c r="C213">
        <v>294</v>
      </c>
    </row>
    <row r="214" ht="12.75">
      <c r="C214">
        <v>0</v>
      </c>
    </row>
    <row r="215" ht="12.75">
      <c r="C215">
        <v>0</v>
      </c>
    </row>
    <row r="216" ht="12.75">
      <c r="C216">
        <v>0</v>
      </c>
    </row>
    <row r="217" ht="12.75">
      <c r="C217">
        <f>SUM(C218,C221)</f>
        <v>874</v>
      </c>
    </row>
    <row r="218" ht="12.75">
      <c r="C218" s="49">
        <f>SUM(C219:C220)</f>
        <v>745</v>
      </c>
    </row>
    <row r="219" ht="12.75">
      <c r="C219" s="49">
        <v>596</v>
      </c>
    </row>
    <row r="220" ht="12.75">
      <c r="C220" s="49">
        <v>149</v>
      </c>
    </row>
    <row r="221" ht="12.75">
      <c r="C221">
        <f>SUM(C222,C224)</f>
        <v>129</v>
      </c>
    </row>
    <row r="223" ht="12.75">
      <c r="C223">
        <v>516</v>
      </c>
    </row>
    <row r="224" ht="12.75">
      <c r="C224">
        <v>129</v>
      </c>
    </row>
    <row r="225" ht="12.75">
      <c r="C225">
        <f>C226</f>
        <v>392</v>
      </c>
    </row>
    <row r="226" ht="12.75">
      <c r="C226">
        <f>SUM(C227,C230,C234)</f>
        <v>392</v>
      </c>
    </row>
    <row r="228" ht="12.75">
      <c r="C228">
        <v>0</v>
      </c>
    </row>
    <row r="229" ht="12.75">
      <c r="C229">
        <v>102</v>
      </c>
    </row>
    <row r="230" ht="12.75">
      <c r="C230">
        <f>SUM(C231:C233)</f>
        <v>302</v>
      </c>
    </row>
    <row r="231" ht="12.75">
      <c r="C231">
        <v>0</v>
      </c>
    </row>
    <row r="232" ht="12.75">
      <c r="C232">
        <v>0</v>
      </c>
    </row>
    <row r="233" ht="12.75">
      <c r="C233">
        <v>302</v>
      </c>
    </row>
    <row r="234" ht="12.75">
      <c r="C234">
        <v>90</v>
      </c>
    </row>
    <row r="236" ht="12.75">
      <c r="C236" s="49">
        <f>SUM(C237:C238)</f>
        <v>498</v>
      </c>
    </row>
    <row r="237" ht="12.75">
      <c r="C237" s="49">
        <v>398</v>
      </c>
    </row>
    <row r="238" ht="12.75">
      <c r="C238" s="49">
        <v>100</v>
      </c>
    </row>
    <row r="240" ht="12.75">
      <c r="C240">
        <v>0</v>
      </c>
    </row>
    <row r="242" ht="12.75">
      <c r="C242">
        <v>0</v>
      </c>
    </row>
    <row r="243" ht="12.75">
      <c r="C243">
        <v>0</v>
      </c>
    </row>
    <row r="244" ht="12.75">
      <c r="C244">
        <v>0</v>
      </c>
    </row>
    <row r="245" ht="12.75">
      <c r="C245">
        <v>0</v>
      </c>
    </row>
    <row r="247" ht="12.75">
      <c r="C247">
        <f>SUM(C248:C249)</f>
        <v>576</v>
      </c>
    </row>
    <row r="248" ht="12.75">
      <c r="C248">
        <v>271</v>
      </c>
    </row>
    <row r="249" ht="12.75">
      <c r="C249">
        <v>305</v>
      </c>
    </row>
    <row r="251" ht="12.75">
      <c r="C251">
        <v>22</v>
      </c>
    </row>
    <row r="252" ht="12.75">
      <c r="C252">
        <v>342</v>
      </c>
    </row>
    <row r="253" ht="12.75">
      <c r="C253">
        <v>0</v>
      </c>
    </row>
  </sheetData>
  <sheetProtection selectLockedCells="1" selectUnlockedCells="1"/>
  <mergeCells count="7">
    <mergeCell ref="D6:D7"/>
    <mergeCell ref="E6:E7"/>
    <mergeCell ref="A2:B2"/>
    <mergeCell ref="A4:C4"/>
    <mergeCell ref="A6:A7"/>
    <mergeCell ref="A3:B3"/>
    <mergeCell ref="B6:C6"/>
  </mergeCells>
  <printOptions headings="1"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="60" workbookViewId="0" topLeftCell="A91">
      <selection activeCell="G126" sqref="G126"/>
    </sheetView>
  </sheetViews>
  <sheetFormatPr defaultColWidth="9.140625" defaultRowHeight="12.75"/>
  <cols>
    <col min="1" max="1" width="4.7109375" style="225" customWidth="1"/>
    <col min="2" max="2" width="9.140625" style="225" customWidth="1"/>
    <col min="3" max="3" width="11.57421875" style="225" customWidth="1"/>
    <col min="4" max="5" width="9.00390625" style="225" customWidth="1"/>
    <col min="6" max="6" width="14.28125" style="225" customWidth="1"/>
    <col min="7" max="7" width="15.57421875" style="225" customWidth="1"/>
    <col min="8" max="8" width="6.00390625" style="225" customWidth="1"/>
    <col min="9" max="9" width="10.7109375" style="225" customWidth="1"/>
    <col min="10" max="16384" width="9.140625" style="225" customWidth="1"/>
  </cols>
  <sheetData>
    <row r="1" spans="1:9" ht="12.75">
      <c r="A1" s="222"/>
      <c r="B1" s="222"/>
      <c r="C1" s="222"/>
      <c r="D1" s="222"/>
      <c r="E1" s="222"/>
      <c r="F1" s="359"/>
      <c r="G1" s="359"/>
      <c r="H1" s="224"/>
      <c r="I1" s="224"/>
    </row>
    <row r="2" spans="1:9" ht="12.75">
      <c r="A2" s="222"/>
      <c r="B2" s="222"/>
      <c r="C2" s="222"/>
      <c r="D2" t="s">
        <v>516</v>
      </c>
      <c r="E2"/>
      <c r="F2" s="222"/>
      <c r="G2" s="222"/>
      <c r="H2" s="226"/>
      <c r="I2" s="226"/>
    </row>
    <row r="3" spans="1:9" ht="12.75">
      <c r="A3" s="222"/>
      <c r="B3" s="222"/>
      <c r="C3" s="222"/>
      <c r="D3" s="222"/>
      <c r="E3" s="222"/>
      <c r="F3" s="222"/>
      <c r="G3" s="222"/>
      <c r="H3" s="226"/>
      <c r="I3" s="226"/>
    </row>
    <row r="4" spans="1:9" ht="16.5" customHeight="1">
      <c r="A4" s="360" t="s">
        <v>691</v>
      </c>
      <c r="B4" s="360"/>
      <c r="C4" s="360"/>
      <c r="D4" s="360"/>
      <c r="E4" s="360"/>
      <c r="F4" s="360"/>
      <c r="G4" s="360"/>
      <c r="H4" s="228"/>
      <c r="I4" s="228"/>
    </row>
    <row r="5" spans="1:9" ht="12.75" customHeight="1">
      <c r="A5" s="227"/>
      <c r="B5" s="227"/>
      <c r="C5" s="227"/>
      <c r="D5" s="227"/>
      <c r="E5" s="227"/>
      <c r="F5" s="227"/>
      <c r="G5" s="227"/>
      <c r="H5" s="229"/>
      <c r="I5" s="229"/>
    </row>
    <row r="6" spans="1:9" ht="12.75" customHeight="1">
      <c r="A6" s="227"/>
      <c r="B6" s="227"/>
      <c r="C6" s="227"/>
      <c r="D6" s="227"/>
      <c r="E6" s="227"/>
      <c r="F6" s="227"/>
      <c r="G6" s="227"/>
      <c r="H6" s="229"/>
      <c r="I6" s="229"/>
    </row>
    <row r="7" spans="1:9" ht="13.5" thickBot="1">
      <c r="A7" s="361" t="s">
        <v>517</v>
      </c>
      <c r="B7" s="361"/>
      <c r="C7" s="361"/>
      <c r="D7" s="230"/>
      <c r="E7" s="230"/>
      <c r="F7" s="362" t="s">
        <v>518</v>
      </c>
      <c r="G7" s="362"/>
      <c r="H7" s="231"/>
      <c r="I7" s="231"/>
    </row>
    <row r="8" spans="1:9" s="49" customFormat="1" ht="14.25" thickBot="1" thickTop="1">
      <c r="A8" s="232" t="s">
        <v>519</v>
      </c>
      <c r="B8" s="233"/>
      <c r="C8" s="233" t="s">
        <v>520</v>
      </c>
      <c r="D8" s="234"/>
      <c r="E8" s="239"/>
      <c r="F8" s="239" t="s">
        <v>521</v>
      </c>
      <c r="G8" s="239" t="s">
        <v>522</v>
      </c>
      <c r="H8" s="240"/>
      <c r="I8" s="240"/>
    </row>
    <row r="9" spans="1:9" ht="16.5" customHeight="1" thickTop="1">
      <c r="A9" s="344" t="s">
        <v>523</v>
      </c>
      <c r="B9" s="346" t="s">
        <v>0</v>
      </c>
      <c r="C9" s="346"/>
      <c r="D9" s="346"/>
      <c r="E9" s="346"/>
      <c r="F9" s="241" t="s">
        <v>524</v>
      </c>
      <c r="G9" s="242" t="s">
        <v>525</v>
      </c>
      <c r="H9" s="243"/>
      <c r="I9" s="244"/>
    </row>
    <row r="10" spans="1:9" ht="16.5" customHeight="1">
      <c r="A10" s="357"/>
      <c r="B10" s="358"/>
      <c r="C10" s="358"/>
      <c r="D10" s="358"/>
      <c r="E10" s="358"/>
      <c r="F10" s="245">
        <v>37987</v>
      </c>
      <c r="G10" s="246">
        <v>38352</v>
      </c>
      <c r="H10" s="247"/>
      <c r="I10" s="248"/>
    </row>
    <row r="11" spans="1:9" ht="12.75">
      <c r="A11" s="249" t="s">
        <v>138</v>
      </c>
      <c r="B11" s="342" t="s">
        <v>526</v>
      </c>
      <c r="C11" s="342"/>
      <c r="D11" s="342"/>
      <c r="E11" s="342"/>
      <c r="F11" s="250"/>
      <c r="G11" s="250"/>
      <c r="H11" s="251"/>
      <c r="I11" s="252"/>
    </row>
    <row r="12" spans="1:9" ht="12.75">
      <c r="A12" s="249" t="s">
        <v>142</v>
      </c>
      <c r="B12" s="342" t="s">
        <v>527</v>
      </c>
      <c r="C12" s="342"/>
      <c r="D12" s="342"/>
      <c r="E12" s="342"/>
      <c r="F12" s="250"/>
      <c r="G12" s="250"/>
      <c r="H12" s="251"/>
      <c r="I12" s="252"/>
    </row>
    <row r="13" spans="1:9" ht="12.75">
      <c r="A13" s="249" t="s">
        <v>145</v>
      </c>
      <c r="B13" s="342" t="s">
        <v>528</v>
      </c>
      <c r="C13" s="342"/>
      <c r="D13" s="342"/>
      <c r="E13" s="342"/>
      <c r="F13" s="250"/>
      <c r="G13" s="250"/>
      <c r="H13" s="251"/>
      <c r="I13" s="252"/>
    </row>
    <row r="14" spans="1:9" ht="12.75">
      <c r="A14" s="249" t="s">
        <v>153</v>
      </c>
      <c r="B14" s="342" t="s">
        <v>226</v>
      </c>
      <c r="C14" s="342"/>
      <c r="D14" s="342"/>
      <c r="E14" s="342"/>
      <c r="F14" s="250">
        <v>577</v>
      </c>
      <c r="G14" s="250">
        <v>195</v>
      </c>
      <c r="H14" s="251"/>
      <c r="I14" s="252"/>
    </row>
    <row r="15" spans="1:9" ht="12.75">
      <c r="A15" s="249" t="s">
        <v>166</v>
      </c>
      <c r="B15" s="342" t="s">
        <v>529</v>
      </c>
      <c r="C15" s="342"/>
      <c r="D15" s="342"/>
      <c r="E15" s="342"/>
      <c r="F15" s="250"/>
      <c r="G15" s="250"/>
      <c r="H15" s="251"/>
      <c r="I15" s="252"/>
    </row>
    <row r="16" spans="1:9" ht="12.75">
      <c r="A16" s="249" t="s">
        <v>172</v>
      </c>
      <c r="B16" s="342" t="s">
        <v>530</v>
      </c>
      <c r="C16" s="342"/>
      <c r="D16" s="342"/>
      <c r="E16" s="342"/>
      <c r="F16" s="250"/>
      <c r="G16" s="250"/>
      <c r="H16" s="251"/>
      <c r="I16" s="252"/>
    </row>
    <row r="17" spans="1:9" ht="12.75">
      <c r="A17" s="253" t="s">
        <v>531</v>
      </c>
      <c r="B17" s="339" t="s">
        <v>532</v>
      </c>
      <c r="C17" s="339"/>
      <c r="D17" s="339"/>
      <c r="E17" s="339"/>
      <c r="F17" s="250">
        <f>SUM(F11:F16)</f>
        <v>577</v>
      </c>
      <c r="G17" s="250">
        <f>SUM(G11:G16)</f>
        <v>195</v>
      </c>
      <c r="H17" s="251"/>
      <c r="I17" s="252"/>
    </row>
    <row r="18" spans="1:9" ht="12.75">
      <c r="A18" s="249" t="s">
        <v>185</v>
      </c>
      <c r="B18" s="342" t="s">
        <v>533</v>
      </c>
      <c r="C18" s="342"/>
      <c r="D18" s="342"/>
      <c r="E18" s="342"/>
      <c r="F18" s="250">
        <v>1237937</v>
      </c>
      <c r="G18" s="250">
        <v>1230554</v>
      </c>
      <c r="H18" s="251"/>
      <c r="I18" s="252"/>
    </row>
    <row r="19" spans="1:9" ht="12.75">
      <c r="A19" s="249"/>
      <c r="B19" s="354" t="s">
        <v>534</v>
      </c>
      <c r="C19" s="355"/>
      <c r="D19" s="355"/>
      <c r="E19" s="356"/>
      <c r="F19" s="250"/>
      <c r="G19" s="250"/>
      <c r="H19" s="251"/>
      <c r="I19" s="252"/>
    </row>
    <row r="20" spans="1:9" ht="12.75">
      <c r="A20" s="249"/>
      <c r="B20" s="354" t="s">
        <v>535</v>
      </c>
      <c r="C20" s="355"/>
      <c r="D20" s="355"/>
      <c r="E20" s="356"/>
      <c r="F20" s="250"/>
      <c r="G20" s="250"/>
      <c r="H20" s="251"/>
      <c r="I20" s="252"/>
    </row>
    <row r="21" spans="1:9" ht="12.75">
      <c r="A21" s="249"/>
      <c r="B21" s="354" t="s">
        <v>536</v>
      </c>
      <c r="C21" s="355"/>
      <c r="D21" s="355"/>
      <c r="E21" s="356"/>
      <c r="F21" s="250"/>
      <c r="G21" s="250"/>
      <c r="H21" s="251"/>
      <c r="I21" s="252"/>
    </row>
    <row r="22" spans="1:9" ht="12.75">
      <c r="A22" s="249"/>
      <c r="B22" s="354" t="s">
        <v>537</v>
      </c>
      <c r="C22" s="355"/>
      <c r="D22" s="355"/>
      <c r="E22" s="356"/>
      <c r="F22" s="250"/>
      <c r="G22" s="250"/>
      <c r="H22" s="251"/>
      <c r="I22" s="252"/>
    </row>
    <row r="23" spans="1:9" ht="12.75">
      <c r="A23" s="249"/>
      <c r="B23" s="354" t="s">
        <v>538</v>
      </c>
      <c r="C23" s="355"/>
      <c r="D23" s="355"/>
      <c r="E23" s="356"/>
      <c r="F23" s="250"/>
      <c r="G23" s="250"/>
      <c r="H23" s="251"/>
      <c r="I23" s="252"/>
    </row>
    <row r="24" spans="1:9" ht="12.75">
      <c r="A24" s="249" t="s">
        <v>188</v>
      </c>
      <c r="B24" s="342" t="s">
        <v>539</v>
      </c>
      <c r="C24" s="342"/>
      <c r="D24" s="342"/>
      <c r="E24" s="342"/>
      <c r="F24" s="250">
        <v>11102</v>
      </c>
      <c r="G24" s="250">
        <v>10057</v>
      </c>
      <c r="H24" s="251"/>
      <c r="I24" s="252"/>
    </row>
    <row r="25" spans="1:9" ht="12.75">
      <c r="A25" s="249" t="s">
        <v>191</v>
      </c>
      <c r="B25" s="342" t="s">
        <v>540</v>
      </c>
      <c r="C25" s="342"/>
      <c r="D25" s="342"/>
      <c r="E25" s="342"/>
      <c r="F25" s="250">
        <v>6446</v>
      </c>
      <c r="G25" s="250">
        <v>3105</v>
      </c>
      <c r="H25" s="251"/>
      <c r="I25" s="252"/>
    </row>
    <row r="26" spans="1:9" ht="12.75">
      <c r="A26" s="249" t="s">
        <v>196</v>
      </c>
      <c r="B26" s="342" t="s">
        <v>541</v>
      </c>
      <c r="C26" s="342"/>
      <c r="D26" s="342"/>
      <c r="E26" s="342"/>
      <c r="F26" s="250"/>
      <c r="G26" s="250"/>
      <c r="H26" s="251"/>
      <c r="I26" s="252"/>
    </row>
    <row r="27" spans="1:9" ht="12.75">
      <c r="A27" s="249" t="s">
        <v>201</v>
      </c>
      <c r="B27" s="342" t="s">
        <v>542</v>
      </c>
      <c r="C27" s="342"/>
      <c r="D27" s="342"/>
      <c r="E27" s="342"/>
      <c r="F27" s="250"/>
      <c r="G27" s="250">
        <v>810</v>
      </c>
      <c r="H27" s="251"/>
      <c r="I27" s="252"/>
    </row>
    <row r="28" spans="1:9" ht="12.75">
      <c r="A28" s="249" t="s">
        <v>206</v>
      </c>
      <c r="B28" s="342" t="s">
        <v>543</v>
      </c>
      <c r="C28" s="342"/>
      <c r="D28" s="342"/>
      <c r="E28" s="342"/>
      <c r="F28" s="250"/>
      <c r="G28" s="250"/>
      <c r="H28" s="251"/>
      <c r="I28" s="252"/>
    </row>
    <row r="29" spans="1:9" ht="12.75">
      <c r="A29" s="249" t="s">
        <v>210</v>
      </c>
      <c r="B29" s="342" t="s">
        <v>544</v>
      </c>
      <c r="C29" s="342"/>
      <c r="D29" s="342"/>
      <c r="E29" s="342"/>
      <c r="F29" s="250"/>
      <c r="G29" s="250"/>
      <c r="H29" s="251"/>
      <c r="I29" s="252"/>
    </row>
    <row r="30" spans="1:9" ht="12.75">
      <c r="A30" s="253" t="s">
        <v>545</v>
      </c>
      <c r="B30" s="339" t="s">
        <v>546</v>
      </c>
      <c r="C30" s="339"/>
      <c r="D30" s="339"/>
      <c r="E30" s="339"/>
      <c r="F30" s="250">
        <f>SUM(F18:F29)</f>
        <v>1255485</v>
      </c>
      <c r="G30" s="250">
        <f>SUM(G18:G29)</f>
        <v>1244526</v>
      </c>
      <c r="H30" s="251"/>
      <c r="I30" s="252"/>
    </row>
    <row r="31" spans="1:9" ht="12.75">
      <c r="A31" s="249" t="s">
        <v>214</v>
      </c>
      <c r="B31" s="342" t="s">
        <v>547</v>
      </c>
      <c r="C31" s="342"/>
      <c r="D31" s="342"/>
      <c r="E31" s="342"/>
      <c r="F31" s="250">
        <v>10</v>
      </c>
      <c r="G31" s="250">
        <v>10</v>
      </c>
      <c r="H31" s="251"/>
      <c r="I31" s="252"/>
    </row>
    <row r="32" spans="1:9" ht="12.75">
      <c r="A32" s="249" t="s">
        <v>450</v>
      </c>
      <c r="B32" s="342" t="s">
        <v>548</v>
      </c>
      <c r="C32" s="342"/>
      <c r="D32" s="342"/>
      <c r="E32" s="342"/>
      <c r="F32" s="250"/>
      <c r="G32" s="250"/>
      <c r="H32" s="251"/>
      <c r="I32" s="252"/>
    </row>
    <row r="33" spans="1:9" ht="12.75">
      <c r="A33" s="249" t="s">
        <v>499</v>
      </c>
      <c r="B33" s="342" t="s">
        <v>549</v>
      </c>
      <c r="C33" s="342"/>
      <c r="D33" s="342"/>
      <c r="E33" s="342"/>
      <c r="F33" s="250">
        <v>392</v>
      </c>
      <c r="G33" s="250"/>
      <c r="H33" s="251"/>
      <c r="I33" s="252"/>
    </row>
    <row r="34" spans="1:9" ht="12.75">
      <c r="A34" s="249" t="s">
        <v>476</v>
      </c>
      <c r="B34" s="342" t="s">
        <v>550</v>
      </c>
      <c r="C34" s="342"/>
      <c r="D34" s="342"/>
      <c r="E34" s="342"/>
      <c r="F34" s="250"/>
      <c r="G34" s="250"/>
      <c r="H34" s="251"/>
      <c r="I34" s="252"/>
    </row>
    <row r="35" spans="1:9" ht="12.75">
      <c r="A35" s="249" t="s">
        <v>551</v>
      </c>
      <c r="B35" s="342" t="s">
        <v>552</v>
      </c>
      <c r="C35" s="342"/>
      <c r="D35" s="342"/>
      <c r="E35" s="342"/>
      <c r="F35" s="250"/>
      <c r="G35" s="250"/>
      <c r="H35" s="251"/>
      <c r="I35" s="252"/>
    </row>
    <row r="36" spans="1:9" ht="12.75">
      <c r="A36" s="249" t="s">
        <v>553</v>
      </c>
      <c r="B36" s="342" t="s">
        <v>554</v>
      </c>
      <c r="C36" s="342"/>
      <c r="D36" s="342"/>
      <c r="E36" s="342"/>
      <c r="F36" s="250"/>
      <c r="G36" s="250"/>
      <c r="H36" s="251"/>
      <c r="I36" s="252"/>
    </row>
    <row r="37" spans="1:9" ht="12.75">
      <c r="A37" s="253" t="s">
        <v>555</v>
      </c>
      <c r="B37" s="339" t="s">
        <v>556</v>
      </c>
      <c r="C37" s="339"/>
      <c r="D37" s="339"/>
      <c r="E37" s="339"/>
      <c r="F37" s="250"/>
      <c r="G37" s="250"/>
      <c r="H37" s="251"/>
      <c r="I37" s="252"/>
    </row>
    <row r="38" spans="1:9" ht="12.75">
      <c r="A38" s="254"/>
      <c r="B38" s="339" t="s">
        <v>557</v>
      </c>
      <c r="C38" s="339"/>
      <c r="D38" s="339"/>
      <c r="E38" s="339"/>
      <c r="F38" s="250">
        <v>402</v>
      </c>
      <c r="G38" s="250">
        <v>10</v>
      </c>
      <c r="H38" s="251"/>
      <c r="I38" s="252"/>
    </row>
    <row r="39" spans="1:9" ht="12.75">
      <c r="A39" s="253" t="s">
        <v>558</v>
      </c>
      <c r="B39" s="339" t="s">
        <v>559</v>
      </c>
      <c r="C39" s="339"/>
      <c r="D39" s="339"/>
      <c r="E39" s="339"/>
      <c r="F39" s="250">
        <v>697248</v>
      </c>
      <c r="G39" s="250">
        <v>673365</v>
      </c>
      <c r="H39" s="251"/>
      <c r="I39" s="252"/>
    </row>
    <row r="40" spans="1:9" ht="12.75">
      <c r="A40" s="255" t="s">
        <v>560</v>
      </c>
      <c r="B40" s="339" t="s">
        <v>561</v>
      </c>
      <c r="C40" s="339"/>
      <c r="D40" s="339"/>
      <c r="E40" s="339"/>
      <c r="F40" s="250"/>
      <c r="G40" s="250"/>
      <c r="H40" s="251"/>
      <c r="I40" s="252"/>
    </row>
    <row r="41" spans="1:9" ht="12.75">
      <c r="A41" s="253" t="s">
        <v>136</v>
      </c>
      <c r="B41" s="339" t="s">
        <v>562</v>
      </c>
      <c r="C41" s="339"/>
      <c r="D41" s="339"/>
      <c r="E41" s="339"/>
      <c r="F41" s="250">
        <f>SUM(F17+F30+F38+F39)</f>
        <v>1953712</v>
      </c>
      <c r="G41" s="250">
        <f>SUM(G17+G30+G38+G39)</f>
        <v>1918096</v>
      </c>
      <c r="H41" s="251"/>
      <c r="I41" s="252"/>
    </row>
    <row r="42" spans="1:9" ht="12.75">
      <c r="A42" s="249" t="s">
        <v>563</v>
      </c>
      <c r="B42" s="342" t="s">
        <v>564</v>
      </c>
      <c r="C42" s="342"/>
      <c r="D42" s="342"/>
      <c r="E42" s="342"/>
      <c r="F42" s="250"/>
      <c r="G42" s="250"/>
      <c r="H42" s="251"/>
      <c r="I42" s="252"/>
    </row>
    <row r="43" spans="1:9" ht="12.75">
      <c r="A43" s="249" t="s">
        <v>565</v>
      </c>
      <c r="B43" s="342" t="s">
        <v>566</v>
      </c>
      <c r="C43" s="342"/>
      <c r="D43" s="342"/>
      <c r="E43" s="342"/>
      <c r="F43" s="250"/>
      <c r="G43" s="250"/>
      <c r="H43" s="251"/>
      <c r="I43" s="252"/>
    </row>
    <row r="44" spans="1:9" ht="12.75">
      <c r="A44" s="249" t="s">
        <v>567</v>
      </c>
      <c r="B44" s="342" t="s">
        <v>568</v>
      </c>
      <c r="C44" s="342"/>
      <c r="D44" s="342"/>
      <c r="E44" s="342"/>
      <c r="F44" s="250"/>
      <c r="G44" s="250"/>
      <c r="H44" s="251"/>
      <c r="I44" s="252"/>
    </row>
    <row r="45" spans="1:9" ht="12.75">
      <c r="A45" s="249" t="s">
        <v>569</v>
      </c>
      <c r="B45" s="342" t="s">
        <v>570</v>
      </c>
      <c r="C45" s="342"/>
      <c r="D45" s="342"/>
      <c r="E45" s="342"/>
      <c r="F45" s="250"/>
      <c r="G45" s="250"/>
      <c r="H45" s="251"/>
      <c r="I45" s="252"/>
    </row>
    <row r="46" spans="1:9" ht="12.75">
      <c r="A46" s="249" t="s">
        <v>571</v>
      </c>
      <c r="B46" s="342" t="s">
        <v>572</v>
      </c>
      <c r="C46" s="342"/>
      <c r="D46" s="342"/>
      <c r="E46" s="342"/>
      <c r="F46" s="250"/>
      <c r="G46" s="250"/>
      <c r="H46" s="251"/>
      <c r="I46" s="252"/>
    </row>
    <row r="47" spans="1:9" ht="12.75">
      <c r="A47" s="249" t="s">
        <v>573</v>
      </c>
      <c r="B47" s="342" t="s">
        <v>574</v>
      </c>
      <c r="C47" s="342"/>
      <c r="D47" s="342"/>
      <c r="E47" s="342"/>
      <c r="F47" s="250"/>
      <c r="G47" s="250"/>
      <c r="H47" s="251"/>
      <c r="I47" s="252"/>
    </row>
    <row r="48" spans="1:9" ht="12.75">
      <c r="A48" s="253" t="s">
        <v>531</v>
      </c>
      <c r="B48" s="339" t="s">
        <v>575</v>
      </c>
      <c r="C48" s="339"/>
      <c r="D48" s="339"/>
      <c r="E48" s="339"/>
      <c r="F48" s="250">
        <f>SUM(F42:F47)</f>
        <v>0</v>
      </c>
      <c r="G48" s="250">
        <f>SUM(G42:G47)</f>
        <v>0</v>
      </c>
      <c r="H48" s="251"/>
      <c r="I48" s="252"/>
    </row>
    <row r="49" spans="1:9" ht="12.75">
      <c r="A49" s="249" t="s">
        <v>576</v>
      </c>
      <c r="B49" s="342" t="s">
        <v>577</v>
      </c>
      <c r="C49" s="342"/>
      <c r="D49" s="342"/>
      <c r="E49" s="342"/>
      <c r="F49" s="250">
        <v>2274</v>
      </c>
      <c r="G49" s="250">
        <v>91</v>
      </c>
      <c r="H49" s="251"/>
      <c r="I49" s="252"/>
    </row>
    <row r="50" spans="1:9" ht="12.75">
      <c r="A50" s="249" t="s">
        <v>578</v>
      </c>
      <c r="B50" s="342" t="s">
        <v>579</v>
      </c>
      <c r="C50" s="342"/>
      <c r="D50" s="342"/>
      <c r="E50" s="342"/>
      <c r="F50" s="250">
        <v>11118</v>
      </c>
      <c r="G50" s="250">
        <v>13596</v>
      </c>
      <c r="H50" s="251"/>
      <c r="I50" s="252"/>
    </row>
    <row r="51" spans="1:9" ht="12.75">
      <c r="A51" s="249" t="s">
        <v>580</v>
      </c>
      <c r="B51" s="342" t="s">
        <v>581</v>
      </c>
      <c r="C51" s="342"/>
      <c r="D51" s="342"/>
      <c r="E51" s="342"/>
      <c r="F51" s="250">
        <v>500</v>
      </c>
      <c r="G51" s="250">
        <v>791</v>
      </c>
      <c r="H51" s="251"/>
      <c r="I51" s="252"/>
    </row>
    <row r="52" spans="1:9" ht="12.75">
      <c r="A52" s="249" t="s">
        <v>582</v>
      </c>
      <c r="B52" s="342" t="s">
        <v>583</v>
      </c>
      <c r="C52" s="342"/>
      <c r="D52" s="342"/>
      <c r="E52" s="342"/>
      <c r="F52" s="250"/>
      <c r="G52" s="250"/>
      <c r="H52" s="251"/>
      <c r="I52" s="252"/>
    </row>
    <row r="53" spans="1:9" ht="12.75">
      <c r="A53" s="249"/>
      <c r="B53" s="342" t="s">
        <v>584</v>
      </c>
      <c r="C53" s="342"/>
      <c r="D53" s="342"/>
      <c r="E53" s="342"/>
      <c r="F53" s="256"/>
      <c r="G53" s="256"/>
      <c r="H53" s="251"/>
      <c r="I53" s="252"/>
    </row>
    <row r="54" spans="1:9" ht="12.75">
      <c r="A54" s="253" t="s">
        <v>545</v>
      </c>
      <c r="B54" s="339" t="s">
        <v>585</v>
      </c>
      <c r="C54" s="339"/>
      <c r="D54" s="339"/>
      <c r="E54" s="339"/>
      <c r="F54" s="256">
        <f>SUM(F49:F53)</f>
        <v>13892</v>
      </c>
      <c r="G54" s="256">
        <f>SUM(G49:G53)</f>
        <v>14478</v>
      </c>
      <c r="H54" s="251"/>
      <c r="I54" s="252"/>
    </row>
    <row r="55" spans="1:9" ht="12.75">
      <c r="A55" s="257"/>
      <c r="B55" s="258"/>
      <c r="C55" s="258"/>
      <c r="D55" s="258"/>
      <c r="E55" s="258"/>
      <c r="F55" s="259"/>
      <c r="G55" s="259"/>
      <c r="H55" s="252"/>
      <c r="I55" s="252"/>
    </row>
    <row r="56" spans="1:9" ht="12.75">
      <c r="A56" s="352"/>
      <c r="B56" s="352"/>
      <c r="C56" s="352"/>
      <c r="D56" s="352"/>
      <c r="E56" s="352"/>
      <c r="F56" s="352"/>
      <c r="G56" s="352"/>
      <c r="H56" s="252"/>
      <c r="I56" s="252"/>
    </row>
    <row r="57" spans="1:9" ht="12.75">
      <c r="A57" s="257"/>
      <c r="B57" s="258"/>
      <c r="C57" s="258"/>
      <c r="D57" s="258"/>
      <c r="E57" s="258"/>
      <c r="F57" s="259"/>
      <c r="G57" s="259"/>
      <c r="H57" s="252"/>
      <c r="I57" s="252"/>
    </row>
    <row r="58" spans="1:9" ht="12.75">
      <c r="A58" s="257"/>
      <c r="B58" s="258"/>
      <c r="C58" s="258"/>
      <c r="D58" s="258"/>
      <c r="E58" s="258"/>
      <c r="F58" s="259"/>
      <c r="G58" s="259"/>
      <c r="H58" s="252"/>
      <c r="I58" s="252"/>
    </row>
    <row r="59" spans="1:9" ht="12.75">
      <c r="A59" s="257"/>
      <c r="B59" s="258"/>
      <c r="C59" s="258"/>
      <c r="D59" s="258"/>
      <c r="E59" s="258"/>
      <c r="F59" s="353"/>
      <c r="G59" s="353"/>
      <c r="H59" s="244"/>
      <c r="I59" s="252"/>
    </row>
    <row r="60" spans="1:9" ht="12.75">
      <c r="A60" s="257"/>
      <c r="B60" s="258"/>
      <c r="C60" s="258"/>
      <c r="D60" s="258"/>
      <c r="E60" s="258"/>
      <c r="F60" s="260"/>
      <c r="G60" s="260"/>
      <c r="H60" s="244"/>
      <c r="I60" s="252"/>
    </row>
    <row r="61" spans="1:9" ht="12.75">
      <c r="A61" s="257"/>
      <c r="B61" s="258"/>
      <c r="C61" s="258"/>
      <c r="D61" s="258"/>
      <c r="E61" s="258"/>
      <c r="F61" s="260"/>
      <c r="G61" s="260"/>
      <c r="H61" s="244"/>
      <c r="I61" s="252"/>
    </row>
    <row r="62" spans="1:9" ht="13.5" thickBot="1">
      <c r="A62" s="257"/>
      <c r="B62" s="258"/>
      <c r="C62" s="258"/>
      <c r="D62" s="258"/>
      <c r="E62" s="258"/>
      <c r="F62" s="259"/>
      <c r="G62" s="259" t="s">
        <v>518</v>
      </c>
      <c r="H62" s="252"/>
      <c r="I62" s="252"/>
    </row>
    <row r="63" spans="1:9" ht="12" customHeight="1" thickBot="1" thickTop="1">
      <c r="A63" s="232" t="s">
        <v>519</v>
      </c>
      <c r="B63" s="261"/>
      <c r="C63" s="261" t="s">
        <v>520</v>
      </c>
      <c r="D63" s="261"/>
      <c r="E63" s="239"/>
      <c r="F63" s="239" t="s">
        <v>521</v>
      </c>
      <c r="G63" s="239" t="s">
        <v>522</v>
      </c>
      <c r="H63" s="262"/>
      <c r="I63" s="252"/>
    </row>
    <row r="64" spans="1:9" ht="13.5" thickTop="1">
      <c r="A64" s="263" t="s">
        <v>586</v>
      </c>
      <c r="B64" s="351" t="s">
        <v>587</v>
      </c>
      <c r="C64" s="351"/>
      <c r="D64" s="351"/>
      <c r="E64" s="351"/>
      <c r="F64" s="264"/>
      <c r="G64" s="264"/>
      <c r="H64" s="251"/>
      <c r="I64" s="252"/>
    </row>
    <row r="65" spans="1:9" ht="12.75">
      <c r="A65" s="249" t="s">
        <v>588</v>
      </c>
      <c r="B65" s="342" t="s">
        <v>589</v>
      </c>
      <c r="C65" s="342"/>
      <c r="D65" s="342"/>
      <c r="E65" s="342"/>
      <c r="F65" s="250"/>
      <c r="G65" s="250"/>
      <c r="H65" s="251"/>
      <c r="I65" s="252"/>
    </row>
    <row r="66" spans="1:9" ht="12.75">
      <c r="A66" s="253" t="s">
        <v>555</v>
      </c>
      <c r="B66" s="339" t="s">
        <v>590</v>
      </c>
      <c r="C66" s="339"/>
      <c r="D66" s="339"/>
      <c r="E66" s="339"/>
      <c r="F66" s="250"/>
      <c r="G66" s="250"/>
      <c r="H66" s="251"/>
      <c r="I66" s="252"/>
    </row>
    <row r="67" spans="1:9" ht="12.75">
      <c r="A67" s="249" t="s">
        <v>591</v>
      </c>
      <c r="B67" s="342" t="s">
        <v>592</v>
      </c>
      <c r="C67" s="342"/>
      <c r="D67" s="342"/>
      <c r="E67" s="342"/>
      <c r="F67" s="250"/>
      <c r="G67" s="250">
        <v>59</v>
      </c>
      <c r="H67" s="251"/>
      <c r="I67" s="252"/>
    </row>
    <row r="68" spans="1:9" ht="12.75">
      <c r="A68" s="249" t="s">
        <v>593</v>
      </c>
      <c r="B68" s="342" t="s">
        <v>594</v>
      </c>
      <c r="C68" s="342"/>
      <c r="D68" s="342"/>
      <c r="E68" s="342"/>
      <c r="F68" s="250">
        <v>109515</v>
      </c>
      <c r="G68" s="250">
        <v>136546</v>
      </c>
      <c r="H68" s="251"/>
      <c r="I68" s="252"/>
    </row>
    <row r="69" spans="1:9" ht="12.75">
      <c r="A69" s="249" t="s">
        <v>595</v>
      </c>
      <c r="B69" s="342" t="s">
        <v>596</v>
      </c>
      <c r="C69" s="342"/>
      <c r="D69" s="342"/>
      <c r="E69" s="342"/>
      <c r="F69" s="250"/>
      <c r="G69" s="250"/>
      <c r="H69" s="251"/>
      <c r="I69" s="252"/>
    </row>
    <row r="70" spans="1:9" ht="12.75">
      <c r="A70" s="249" t="s">
        <v>597</v>
      </c>
      <c r="B70" s="342" t="s">
        <v>598</v>
      </c>
      <c r="C70" s="342"/>
      <c r="D70" s="342"/>
      <c r="E70" s="342"/>
      <c r="F70" s="250"/>
      <c r="G70" s="250"/>
      <c r="H70" s="251"/>
      <c r="I70" s="252"/>
    </row>
    <row r="71" spans="1:9" ht="12.75">
      <c r="A71" s="253" t="s">
        <v>558</v>
      </c>
      <c r="B71" s="339" t="s">
        <v>599</v>
      </c>
      <c r="C71" s="339"/>
      <c r="D71" s="339"/>
      <c r="E71" s="339"/>
      <c r="F71" s="250">
        <f>SUM(F68:F70)</f>
        <v>109515</v>
      </c>
      <c r="G71" s="250">
        <f>SUM(G67:G70)</f>
        <v>136605</v>
      </c>
      <c r="H71" s="251"/>
      <c r="I71" s="252"/>
    </row>
    <row r="72" spans="1:9" ht="12.75">
      <c r="A72" s="249" t="s">
        <v>600</v>
      </c>
      <c r="B72" s="342" t="s">
        <v>601</v>
      </c>
      <c r="C72" s="342"/>
      <c r="D72" s="342"/>
      <c r="E72" s="342"/>
      <c r="F72" s="250"/>
      <c r="G72" s="250"/>
      <c r="H72" s="251"/>
      <c r="I72" s="252"/>
    </row>
    <row r="73" spans="1:9" ht="12.75">
      <c r="A73" s="249" t="s">
        <v>602</v>
      </c>
      <c r="B73" s="342" t="s">
        <v>603</v>
      </c>
      <c r="C73" s="342"/>
      <c r="D73" s="342"/>
      <c r="E73" s="342"/>
      <c r="F73" s="250">
        <v>294</v>
      </c>
      <c r="G73" s="250">
        <v>1277</v>
      </c>
      <c r="H73" s="251"/>
      <c r="I73" s="252"/>
    </row>
    <row r="74" spans="1:9" ht="12.75">
      <c r="A74" s="249" t="s">
        <v>604</v>
      </c>
      <c r="B74" s="342" t="s">
        <v>605</v>
      </c>
      <c r="C74" s="342"/>
      <c r="D74" s="342"/>
      <c r="E74" s="342"/>
      <c r="F74" s="250"/>
      <c r="G74" s="250"/>
      <c r="H74" s="251"/>
      <c r="I74" s="252"/>
    </row>
    <row r="75" spans="1:9" ht="12.75">
      <c r="A75" s="249" t="s">
        <v>606</v>
      </c>
      <c r="B75" s="342" t="s">
        <v>607</v>
      </c>
      <c r="C75" s="342"/>
      <c r="D75" s="342"/>
      <c r="E75" s="342"/>
      <c r="F75" s="250"/>
      <c r="G75" s="250"/>
      <c r="H75" s="251"/>
      <c r="I75" s="252"/>
    </row>
    <row r="76" spans="1:9" ht="12.75">
      <c r="A76" s="253" t="s">
        <v>608</v>
      </c>
      <c r="B76" s="339" t="s">
        <v>609</v>
      </c>
      <c r="C76" s="339"/>
      <c r="D76" s="339"/>
      <c r="E76" s="339"/>
      <c r="F76" s="250">
        <f>SUM(F73:F75)</f>
        <v>294</v>
      </c>
      <c r="G76" s="250">
        <f>SUM(G73:G75)</f>
        <v>1277</v>
      </c>
      <c r="H76" s="251"/>
      <c r="I76" s="252"/>
    </row>
    <row r="77" spans="1:9" ht="12.75">
      <c r="A77" s="253" t="s">
        <v>610</v>
      </c>
      <c r="B77" s="339" t="s">
        <v>611</v>
      </c>
      <c r="C77" s="339"/>
      <c r="D77" s="339"/>
      <c r="E77" s="339"/>
      <c r="F77" s="250">
        <f>SUM(F48+F54+F71+F76)</f>
        <v>123701</v>
      </c>
      <c r="G77" s="250">
        <f>SUM(G48+G54+G71+G76)</f>
        <v>152360</v>
      </c>
      <c r="H77" s="251"/>
      <c r="I77" s="252"/>
    </row>
    <row r="78" spans="1:9" ht="13.5" thickBot="1">
      <c r="A78" s="265"/>
      <c r="B78" s="340" t="s">
        <v>612</v>
      </c>
      <c r="C78" s="340"/>
      <c r="D78" s="340"/>
      <c r="E78" s="340"/>
      <c r="F78" s="266">
        <f>SUM(F41+F77)</f>
        <v>2077413</v>
      </c>
      <c r="G78" s="266">
        <f>SUM(G41+G77)</f>
        <v>2070456</v>
      </c>
      <c r="H78" s="251"/>
      <c r="I78" s="252"/>
    </row>
    <row r="79" spans="1:7" ht="13.5" thickTop="1">
      <c r="A79" s="267"/>
      <c r="B79" s="268"/>
      <c r="C79" s="268"/>
      <c r="D79" s="268"/>
      <c r="E79" s="268"/>
      <c r="F79" s="222"/>
      <c r="G79" s="222"/>
    </row>
    <row r="80" spans="1:7" ht="12.75">
      <c r="A80" s="267"/>
      <c r="B80" s="269"/>
      <c r="C80" s="269"/>
      <c r="D80" s="269"/>
      <c r="E80" s="269"/>
      <c r="F80" s="222"/>
      <c r="G80" s="222"/>
    </row>
    <row r="81" spans="1:7" ht="12.75">
      <c r="A81" s="222"/>
      <c r="B81" s="269"/>
      <c r="C81" s="269"/>
      <c r="D81" s="269"/>
      <c r="E81" s="269"/>
      <c r="F81" s="222"/>
      <c r="G81" s="222"/>
    </row>
    <row r="82" spans="1:9" ht="12.75">
      <c r="A82" s="222"/>
      <c r="B82" s="222"/>
      <c r="C82" s="222"/>
      <c r="D82" s="222"/>
      <c r="E82" s="222"/>
      <c r="F82" s="223"/>
      <c r="G82" s="223"/>
      <c r="H82" s="226"/>
      <c r="I82" s="226"/>
    </row>
    <row r="83" spans="1:9" ht="12.75">
      <c r="A83" s="222" t="s">
        <v>613</v>
      </c>
      <c r="B83" s="222"/>
      <c r="C83" s="222"/>
      <c r="D83" s="222"/>
      <c r="E83" s="222"/>
      <c r="F83" s="223"/>
      <c r="G83" s="223" t="s">
        <v>518</v>
      </c>
      <c r="H83" s="226"/>
      <c r="I83" s="226"/>
    </row>
    <row r="84" spans="1:7" ht="13.5" thickBot="1">
      <c r="A84" s="222"/>
      <c r="B84" s="222"/>
      <c r="C84" s="222"/>
      <c r="D84" s="222"/>
      <c r="E84" s="222"/>
      <c r="F84" s="222"/>
      <c r="G84" s="222"/>
    </row>
    <row r="85" spans="1:9" ht="14.25" thickBot="1" thickTop="1">
      <c r="A85" s="270" t="s">
        <v>519</v>
      </c>
      <c r="B85" s="348" t="s">
        <v>520</v>
      </c>
      <c r="C85" s="349"/>
      <c r="D85" s="349"/>
      <c r="E85" s="350"/>
      <c r="F85" s="270" t="s">
        <v>521</v>
      </c>
      <c r="G85" s="271" t="s">
        <v>522</v>
      </c>
      <c r="H85" s="231"/>
      <c r="I85" s="231"/>
    </row>
    <row r="86" spans="1:9" ht="16.5" customHeight="1" thickTop="1">
      <c r="A86" s="344" t="s">
        <v>523</v>
      </c>
      <c r="B86" s="346" t="s">
        <v>0</v>
      </c>
      <c r="C86" s="346"/>
      <c r="D86" s="346"/>
      <c r="E86" s="346"/>
      <c r="F86" s="272" t="s">
        <v>614</v>
      </c>
      <c r="G86" s="273" t="s">
        <v>525</v>
      </c>
      <c r="H86" s="243"/>
      <c r="I86" s="244"/>
    </row>
    <row r="87" spans="1:9" ht="16.5" customHeight="1">
      <c r="A87" s="345"/>
      <c r="B87" s="347"/>
      <c r="C87" s="347"/>
      <c r="D87" s="347"/>
      <c r="E87" s="347"/>
      <c r="F87" s="274">
        <v>37987</v>
      </c>
      <c r="G87" s="275">
        <v>38352</v>
      </c>
      <c r="H87" s="247"/>
      <c r="I87" s="248"/>
    </row>
    <row r="88" spans="1:9" ht="12.75">
      <c r="A88" s="249" t="s">
        <v>138</v>
      </c>
      <c r="B88" s="342" t="s">
        <v>615</v>
      </c>
      <c r="C88" s="342"/>
      <c r="D88" s="342"/>
      <c r="E88" s="342"/>
      <c r="F88" s="250">
        <v>1963752</v>
      </c>
      <c r="G88" s="250">
        <v>1929800</v>
      </c>
      <c r="H88" s="251"/>
      <c r="I88" s="252"/>
    </row>
    <row r="89" spans="1:9" ht="12.75">
      <c r="A89" s="249" t="s">
        <v>142</v>
      </c>
      <c r="B89" s="342" t="s">
        <v>616</v>
      </c>
      <c r="C89" s="342"/>
      <c r="D89" s="342"/>
      <c r="E89" s="342"/>
      <c r="F89" s="250">
        <v>0</v>
      </c>
      <c r="G89" s="250">
        <v>0</v>
      </c>
      <c r="H89" s="251"/>
      <c r="I89" s="252"/>
    </row>
    <row r="90" spans="1:9" ht="12.75">
      <c r="A90" s="249" t="s">
        <v>145</v>
      </c>
      <c r="B90" s="342" t="s">
        <v>617</v>
      </c>
      <c r="C90" s="342"/>
      <c r="D90" s="342"/>
      <c r="E90" s="342"/>
      <c r="F90" s="250"/>
      <c r="G90" s="250"/>
      <c r="H90" s="251"/>
      <c r="I90" s="252"/>
    </row>
    <row r="91" spans="1:9" ht="12.75">
      <c r="A91" s="253" t="s">
        <v>618</v>
      </c>
      <c r="B91" s="339" t="s">
        <v>619</v>
      </c>
      <c r="C91" s="339"/>
      <c r="D91" s="339"/>
      <c r="E91" s="339"/>
      <c r="F91" s="250">
        <f>SUM(F88:F90)</f>
        <v>1963752</v>
      </c>
      <c r="G91" s="250">
        <f>SUM(G88:G90)</f>
        <v>1929800</v>
      </c>
      <c r="H91" s="251"/>
      <c r="I91" s="252"/>
    </row>
    <row r="92" spans="1:9" ht="12.75">
      <c r="A92" s="249" t="s">
        <v>153</v>
      </c>
      <c r="B92" s="342" t="s">
        <v>620</v>
      </c>
      <c r="C92" s="342"/>
      <c r="D92" s="342"/>
      <c r="E92" s="342"/>
      <c r="F92" s="250">
        <v>85104</v>
      </c>
      <c r="G92" s="250">
        <v>117009</v>
      </c>
      <c r="H92" s="251"/>
      <c r="I92" s="252"/>
    </row>
    <row r="93" spans="1:9" ht="12.75">
      <c r="A93" s="249"/>
      <c r="B93" s="342" t="s">
        <v>621</v>
      </c>
      <c r="C93" s="342"/>
      <c r="D93" s="342"/>
      <c r="E93" s="342"/>
      <c r="F93" s="250">
        <v>84823</v>
      </c>
      <c r="G93" s="250">
        <v>117009</v>
      </c>
      <c r="H93" s="251"/>
      <c r="I93" s="252"/>
    </row>
    <row r="94" spans="1:9" ht="12.75">
      <c r="A94" s="249"/>
      <c r="B94" s="342" t="s">
        <v>622</v>
      </c>
      <c r="C94" s="342"/>
      <c r="D94" s="342"/>
      <c r="E94" s="342"/>
      <c r="F94" s="250">
        <v>281</v>
      </c>
      <c r="G94" s="250">
        <v>0</v>
      </c>
      <c r="H94" s="251"/>
      <c r="I94" s="252"/>
    </row>
    <row r="95" spans="1:9" ht="12.75">
      <c r="A95" s="249" t="s">
        <v>166</v>
      </c>
      <c r="B95" s="342" t="s">
        <v>623</v>
      </c>
      <c r="C95" s="342"/>
      <c r="D95" s="342"/>
      <c r="E95" s="342"/>
      <c r="F95" s="250">
        <v>0</v>
      </c>
      <c r="G95" s="250">
        <v>0</v>
      </c>
      <c r="H95" s="251"/>
      <c r="I95" s="252"/>
    </row>
    <row r="96" spans="1:9" ht="12.75">
      <c r="A96" s="249" t="s">
        <v>172</v>
      </c>
      <c r="B96" s="342" t="s">
        <v>624</v>
      </c>
      <c r="C96" s="342"/>
      <c r="D96" s="342"/>
      <c r="E96" s="342"/>
      <c r="F96" s="250"/>
      <c r="G96" s="250"/>
      <c r="H96" s="251"/>
      <c r="I96" s="252"/>
    </row>
    <row r="97" spans="1:9" ht="12.75">
      <c r="A97" s="249" t="s">
        <v>185</v>
      </c>
      <c r="B97" s="342" t="s">
        <v>625</v>
      </c>
      <c r="C97" s="342"/>
      <c r="D97" s="342"/>
      <c r="E97" s="342"/>
      <c r="F97" s="250"/>
      <c r="G97" s="250"/>
      <c r="H97" s="251"/>
      <c r="I97" s="252"/>
    </row>
    <row r="98" spans="1:9" ht="12.75">
      <c r="A98" s="249" t="s">
        <v>188</v>
      </c>
      <c r="B98" s="342" t="s">
        <v>626</v>
      </c>
      <c r="C98" s="342"/>
      <c r="D98" s="342"/>
      <c r="E98" s="342"/>
      <c r="F98" s="250"/>
      <c r="G98" s="250"/>
      <c r="H98" s="251"/>
      <c r="I98" s="252"/>
    </row>
    <row r="99" spans="1:9" ht="12.75">
      <c r="A99" s="253" t="s">
        <v>531</v>
      </c>
      <c r="B99" s="339" t="s">
        <v>627</v>
      </c>
      <c r="C99" s="339"/>
      <c r="D99" s="339"/>
      <c r="E99" s="339"/>
      <c r="F99" s="250">
        <f>SUM(F92+F95)</f>
        <v>85104</v>
      </c>
      <c r="G99" s="250">
        <f>SUM(G92+G95)</f>
        <v>117009</v>
      </c>
      <c r="H99" s="251"/>
      <c r="I99" s="252"/>
    </row>
    <row r="100" spans="1:9" ht="12.75">
      <c r="A100" s="249" t="s">
        <v>191</v>
      </c>
      <c r="B100" s="342" t="s">
        <v>628</v>
      </c>
      <c r="C100" s="342"/>
      <c r="D100" s="342"/>
      <c r="E100" s="342"/>
      <c r="F100" s="250">
        <v>22309</v>
      </c>
      <c r="G100" s="250">
        <v>20622</v>
      </c>
      <c r="H100" s="251"/>
      <c r="I100" s="252"/>
    </row>
    <row r="101" spans="1:9" ht="12.75">
      <c r="A101" s="249"/>
      <c r="B101" s="342" t="s">
        <v>629</v>
      </c>
      <c r="C101" s="342"/>
      <c r="D101" s="342"/>
      <c r="E101" s="342"/>
      <c r="F101" s="250">
        <v>22309</v>
      </c>
      <c r="G101" s="250">
        <v>20622</v>
      </c>
      <c r="H101" s="251"/>
      <c r="I101" s="252"/>
    </row>
    <row r="102" spans="1:9" ht="12.75">
      <c r="A102" s="254"/>
      <c r="B102" s="342" t="s">
        <v>630</v>
      </c>
      <c r="C102" s="342"/>
      <c r="D102" s="342"/>
      <c r="E102" s="342"/>
      <c r="F102" s="250"/>
      <c r="G102" s="250"/>
      <c r="H102" s="251"/>
      <c r="I102" s="252"/>
    </row>
    <row r="103" spans="1:9" ht="12.75">
      <c r="A103" s="249" t="s">
        <v>196</v>
      </c>
      <c r="B103" s="342" t="s">
        <v>631</v>
      </c>
      <c r="C103" s="342"/>
      <c r="D103" s="342"/>
      <c r="E103" s="342"/>
      <c r="F103" s="250"/>
      <c r="G103" s="250"/>
      <c r="H103" s="251"/>
      <c r="I103" s="252"/>
    </row>
    <row r="104" spans="1:9" ht="12.75">
      <c r="A104" s="249" t="s">
        <v>201</v>
      </c>
      <c r="B104" s="342" t="s">
        <v>632</v>
      </c>
      <c r="C104" s="342"/>
      <c r="D104" s="342"/>
      <c r="E104" s="342"/>
      <c r="F104" s="250"/>
      <c r="G104" s="250"/>
      <c r="H104" s="251"/>
      <c r="I104" s="252"/>
    </row>
    <row r="105" spans="1:9" ht="12.75">
      <c r="A105" s="249" t="s">
        <v>206</v>
      </c>
      <c r="B105" s="342" t="s">
        <v>633</v>
      </c>
      <c r="C105" s="342"/>
      <c r="D105" s="342"/>
      <c r="E105" s="342"/>
      <c r="F105" s="250"/>
      <c r="G105" s="250"/>
      <c r="H105" s="251"/>
      <c r="I105" s="252"/>
    </row>
    <row r="106" spans="1:9" ht="12.75">
      <c r="A106" s="253" t="s">
        <v>545</v>
      </c>
      <c r="B106" s="339" t="s">
        <v>634</v>
      </c>
      <c r="C106" s="339"/>
      <c r="D106" s="339"/>
      <c r="E106" s="339"/>
      <c r="F106" s="250">
        <f>SUM(F100)</f>
        <v>22309</v>
      </c>
      <c r="G106" s="250">
        <f>SUM(G100)</f>
        <v>20622</v>
      </c>
      <c r="H106" s="251"/>
      <c r="I106" s="252"/>
    </row>
    <row r="107" spans="1:9" ht="12.75">
      <c r="A107" s="253" t="s">
        <v>635</v>
      </c>
      <c r="B107" s="339" t="s">
        <v>636</v>
      </c>
      <c r="C107" s="339"/>
      <c r="D107" s="339"/>
      <c r="E107" s="339"/>
      <c r="F107" s="250">
        <f>SUM(F99+F106)</f>
        <v>107413</v>
      </c>
      <c r="G107" s="250">
        <f>SUM(G99+G106)</f>
        <v>137631</v>
      </c>
      <c r="H107" s="251"/>
      <c r="I107" s="252"/>
    </row>
    <row r="108" spans="1:9" ht="12.75">
      <c r="A108" s="249" t="s">
        <v>210</v>
      </c>
      <c r="B108" s="342" t="s">
        <v>637</v>
      </c>
      <c r="C108" s="342"/>
      <c r="D108" s="342"/>
      <c r="E108" s="342"/>
      <c r="F108" s="250"/>
      <c r="G108" s="250"/>
      <c r="H108" s="251"/>
      <c r="I108" s="252"/>
    </row>
    <row r="109" spans="1:9" ht="12.75">
      <c r="A109" s="249" t="s">
        <v>214</v>
      </c>
      <c r="B109" s="342" t="s">
        <v>638</v>
      </c>
      <c r="C109" s="342"/>
      <c r="D109" s="342"/>
      <c r="E109" s="342"/>
      <c r="F109" s="250"/>
      <c r="G109" s="250"/>
      <c r="H109" s="251"/>
      <c r="I109" s="252"/>
    </row>
    <row r="110" spans="1:9" ht="12.75">
      <c r="A110" s="249" t="s">
        <v>450</v>
      </c>
      <c r="B110" s="342" t="s">
        <v>639</v>
      </c>
      <c r="C110" s="342"/>
      <c r="D110" s="342"/>
      <c r="E110" s="342"/>
      <c r="F110" s="250"/>
      <c r="G110" s="250"/>
      <c r="H110" s="251"/>
      <c r="I110" s="252"/>
    </row>
    <row r="111" spans="1:9" ht="12.75">
      <c r="A111" s="249" t="s">
        <v>499</v>
      </c>
      <c r="B111" s="342" t="s">
        <v>640</v>
      </c>
      <c r="C111" s="342"/>
      <c r="D111" s="342"/>
      <c r="E111" s="342"/>
      <c r="F111" s="250"/>
      <c r="G111" s="250"/>
      <c r="H111" s="251"/>
      <c r="I111" s="252"/>
    </row>
    <row r="112" spans="1:9" ht="12.75">
      <c r="A112" s="253" t="s">
        <v>531</v>
      </c>
      <c r="B112" s="339" t="s">
        <v>641</v>
      </c>
      <c r="C112" s="339"/>
      <c r="D112" s="339"/>
      <c r="E112" s="339"/>
      <c r="F112" s="250"/>
      <c r="G112" s="250"/>
      <c r="H112" s="251"/>
      <c r="I112" s="252"/>
    </row>
    <row r="113" spans="1:9" ht="12.75">
      <c r="A113" s="249" t="s">
        <v>476</v>
      </c>
      <c r="B113" s="342" t="s">
        <v>581</v>
      </c>
      <c r="C113" s="342"/>
      <c r="D113" s="342"/>
      <c r="E113" s="342"/>
      <c r="F113" s="250"/>
      <c r="G113" s="250"/>
      <c r="H113" s="251"/>
      <c r="I113" s="252"/>
    </row>
    <row r="114" spans="1:9" ht="12.75">
      <c r="A114" s="249" t="s">
        <v>551</v>
      </c>
      <c r="B114" s="342" t="s">
        <v>642</v>
      </c>
      <c r="C114" s="342"/>
      <c r="D114" s="342"/>
      <c r="E114" s="342"/>
      <c r="F114" s="250"/>
      <c r="G114" s="250"/>
      <c r="H114" s="251"/>
      <c r="I114" s="252"/>
    </row>
    <row r="115" spans="1:9" ht="12.75">
      <c r="A115" s="249" t="s">
        <v>553</v>
      </c>
      <c r="B115" s="342" t="s">
        <v>643</v>
      </c>
      <c r="C115" s="342"/>
      <c r="D115" s="342"/>
      <c r="E115" s="342"/>
      <c r="F115" s="250">
        <v>1766</v>
      </c>
      <c r="G115" s="250">
        <v>307</v>
      </c>
      <c r="H115" s="251"/>
      <c r="I115" s="252"/>
    </row>
    <row r="116" spans="1:9" ht="12.75">
      <c r="A116" s="249"/>
      <c r="B116" s="342" t="s">
        <v>644</v>
      </c>
      <c r="C116" s="342"/>
      <c r="D116" s="342"/>
      <c r="E116" s="342"/>
      <c r="F116" s="250">
        <v>120</v>
      </c>
      <c r="G116" s="250">
        <v>0</v>
      </c>
      <c r="H116" s="251"/>
      <c r="I116" s="252"/>
    </row>
    <row r="117" spans="1:9" ht="12.75">
      <c r="A117" s="249"/>
      <c r="B117" s="342" t="s">
        <v>645</v>
      </c>
      <c r="C117" s="342"/>
      <c r="D117" s="342"/>
      <c r="E117" s="342"/>
      <c r="F117" s="250">
        <v>1646</v>
      </c>
      <c r="G117" s="250">
        <v>307</v>
      </c>
      <c r="H117" s="251"/>
      <c r="I117" s="252"/>
    </row>
    <row r="118" spans="1:9" ht="12.75">
      <c r="A118" s="249" t="s">
        <v>563</v>
      </c>
      <c r="B118" s="342" t="s">
        <v>646</v>
      </c>
      <c r="C118" s="342"/>
      <c r="D118" s="342"/>
      <c r="E118" s="342"/>
      <c r="F118" s="250">
        <v>2086</v>
      </c>
      <c r="G118" s="250">
        <v>2467</v>
      </c>
      <c r="H118" s="251"/>
      <c r="I118" s="252"/>
    </row>
    <row r="119" spans="1:9" ht="12.75">
      <c r="A119" s="249"/>
      <c r="B119" s="342" t="s">
        <v>647</v>
      </c>
      <c r="C119" s="342"/>
      <c r="D119" s="342"/>
      <c r="E119" s="342"/>
      <c r="F119" s="250"/>
      <c r="G119" s="250"/>
      <c r="H119" s="251"/>
      <c r="I119" s="252"/>
    </row>
    <row r="120" spans="1:9" ht="12.75">
      <c r="A120" s="249"/>
      <c r="B120" s="342" t="s">
        <v>648</v>
      </c>
      <c r="C120" s="342"/>
      <c r="D120" s="342"/>
      <c r="E120" s="342"/>
      <c r="F120" s="250"/>
      <c r="G120" s="250"/>
      <c r="H120" s="251"/>
      <c r="I120" s="252"/>
    </row>
    <row r="121" spans="1:9" ht="12.75">
      <c r="A121" s="249"/>
      <c r="B121" s="342" t="s">
        <v>649</v>
      </c>
      <c r="C121" s="342"/>
      <c r="D121" s="342"/>
      <c r="E121" s="342"/>
      <c r="F121" s="250"/>
      <c r="G121" s="250"/>
      <c r="H121" s="251"/>
      <c r="I121" s="252"/>
    </row>
    <row r="122" spans="1:9" ht="12.75">
      <c r="A122" s="249"/>
      <c r="B122" s="342" t="s">
        <v>650</v>
      </c>
      <c r="C122" s="342"/>
      <c r="D122" s="342"/>
      <c r="E122" s="342"/>
      <c r="F122" s="250"/>
      <c r="G122" s="250"/>
      <c r="H122" s="251"/>
      <c r="I122" s="252"/>
    </row>
    <row r="123" spans="1:9" ht="12.75">
      <c r="A123" s="253" t="s">
        <v>545</v>
      </c>
      <c r="B123" s="339" t="s">
        <v>651</v>
      </c>
      <c r="C123" s="339"/>
      <c r="D123" s="339"/>
      <c r="E123" s="339"/>
      <c r="F123" s="250">
        <f>SUM(F115+F118)</f>
        <v>3852</v>
      </c>
      <c r="G123" s="250">
        <f>SUM(G115+G118)</f>
        <v>2774</v>
      </c>
      <c r="H123" s="251"/>
      <c r="I123" s="252"/>
    </row>
    <row r="124" spans="1:9" ht="12.75">
      <c r="A124" s="249" t="s">
        <v>565</v>
      </c>
      <c r="B124" s="342" t="s">
        <v>652</v>
      </c>
      <c r="C124" s="342"/>
      <c r="D124" s="342"/>
      <c r="E124" s="342"/>
      <c r="F124" s="250"/>
      <c r="G124" s="250"/>
      <c r="H124" s="251"/>
      <c r="I124" s="252"/>
    </row>
    <row r="125" spans="1:9" ht="12.75">
      <c r="A125" s="249" t="s">
        <v>567</v>
      </c>
      <c r="B125" s="342" t="s">
        <v>653</v>
      </c>
      <c r="C125" s="342"/>
      <c r="D125" s="342"/>
      <c r="E125" s="342"/>
      <c r="F125" s="250">
        <v>2396</v>
      </c>
      <c r="G125" s="250">
        <v>251</v>
      </c>
      <c r="H125" s="251"/>
      <c r="I125" s="252"/>
    </row>
    <row r="126" spans="1:9" ht="12.75">
      <c r="A126" s="249" t="s">
        <v>569</v>
      </c>
      <c r="B126" s="342" t="s">
        <v>654</v>
      </c>
      <c r="C126" s="342"/>
      <c r="D126" s="342"/>
      <c r="E126" s="342"/>
      <c r="F126" s="250">
        <v>0</v>
      </c>
      <c r="G126" s="250">
        <v>0</v>
      </c>
      <c r="H126" s="251"/>
      <c r="I126" s="252"/>
    </row>
    <row r="127" spans="1:9" ht="12.75">
      <c r="A127" s="249" t="s">
        <v>655</v>
      </c>
      <c r="B127" s="342" t="s">
        <v>656</v>
      </c>
      <c r="C127" s="342"/>
      <c r="D127" s="342"/>
      <c r="E127" s="342"/>
      <c r="F127" s="250"/>
      <c r="G127" s="250"/>
      <c r="H127" s="251"/>
      <c r="I127" s="252"/>
    </row>
    <row r="128" spans="1:9" ht="12.75">
      <c r="A128" s="249"/>
      <c r="B128" s="342" t="s">
        <v>657</v>
      </c>
      <c r="C128" s="342"/>
      <c r="D128" s="342"/>
      <c r="E128" s="342"/>
      <c r="F128" s="250"/>
      <c r="G128" s="250"/>
      <c r="H128" s="251"/>
      <c r="I128" s="252"/>
    </row>
    <row r="129" spans="1:9" ht="12.75">
      <c r="A129" s="249"/>
      <c r="B129" s="343" t="s">
        <v>658</v>
      </c>
      <c r="C129" s="343"/>
      <c r="D129" s="343"/>
      <c r="E129" s="343"/>
      <c r="F129" s="250"/>
      <c r="G129" s="250"/>
      <c r="H129" s="251"/>
      <c r="I129" s="252"/>
    </row>
    <row r="130" spans="1:9" ht="12.75">
      <c r="A130" s="253" t="s">
        <v>555</v>
      </c>
      <c r="B130" s="339" t="s">
        <v>659</v>
      </c>
      <c r="C130" s="339"/>
      <c r="D130" s="339"/>
      <c r="E130" s="339"/>
      <c r="F130" s="250">
        <f>SUM(F125:F129)</f>
        <v>2396</v>
      </c>
      <c r="G130" s="250">
        <f>SUM(G125:G129)</f>
        <v>251</v>
      </c>
      <c r="H130" s="251"/>
      <c r="I130" s="252"/>
    </row>
    <row r="131" spans="1:9" ht="12.75">
      <c r="A131" s="253" t="s">
        <v>660</v>
      </c>
      <c r="B131" s="339" t="s">
        <v>661</v>
      </c>
      <c r="C131" s="339"/>
      <c r="D131" s="339"/>
      <c r="E131" s="339"/>
      <c r="F131" s="250">
        <f>SUM(F112+F123+F130)</f>
        <v>6248</v>
      </c>
      <c r="G131" s="250">
        <f>SUM(G112+G123+G130)</f>
        <v>3025</v>
      </c>
      <c r="H131" s="251"/>
      <c r="I131" s="252"/>
    </row>
    <row r="132" spans="1:9" ht="13.5" thickBot="1">
      <c r="A132" s="276"/>
      <c r="B132" s="340" t="s">
        <v>662</v>
      </c>
      <c r="C132" s="340"/>
      <c r="D132" s="340"/>
      <c r="E132" s="340"/>
      <c r="F132" s="266">
        <f>SUM(F91+F107+F131)</f>
        <v>2077413</v>
      </c>
      <c r="G132" s="266">
        <f>SUM(G91+G107+G131)</f>
        <v>2070456</v>
      </c>
      <c r="H132" s="251"/>
      <c r="I132" s="252"/>
    </row>
    <row r="133" ht="13.5" thickTop="1"/>
    <row r="135" spans="1:7" ht="12.75">
      <c r="A135" s="341"/>
      <c r="B135" s="341"/>
      <c r="C135" s="341"/>
      <c r="D135" s="341"/>
      <c r="E135" s="341"/>
      <c r="F135" s="341"/>
      <c r="G135" s="341"/>
    </row>
  </sheetData>
  <mergeCells count="116">
    <mergeCell ref="F1:G1"/>
    <mergeCell ref="A4:G4"/>
    <mergeCell ref="A7:C7"/>
    <mergeCell ref="F7:G7"/>
    <mergeCell ref="A9:A10"/>
    <mergeCell ref="B9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A56:G56"/>
    <mergeCell ref="F59:G59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85:E85"/>
    <mergeCell ref="A86:A87"/>
    <mergeCell ref="B86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A135:G135"/>
  </mergeCells>
  <printOptions/>
  <pageMargins left="0.75" right="0.75" top="1" bottom="1" header="0.5" footer="0.5"/>
  <pageSetup orientation="portrait" paperSize="9" r:id="rId1"/>
  <rowBreaks count="1" manualBreakCount="1"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51"/>
  <sheetViews>
    <sheetView view="pageBreakPreview" zoomScale="60" workbookViewId="0" topLeftCell="A1">
      <selection activeCell="J31" sqref="J31"/>
    </sheetView>
  </sheetViews>
  <sheetFormatPr defaultColWidth="9.140625" defaultRowHeight="12.75"/>
  <cols>
    <col min="1" max="1" width="3.7109375" style="0" customWidth="1"/>
    <col min="2" max="2" width="11.28125" style="0" customWidth="1"/>
    <col min="3" max="3" width="10.57421875" style="0" customWidth="1"/>
    <col min="4" max="4" width="13.140625" style="0" customWidth="1"/>
    <col min="5" max="5" width="15.7109375" style="0" customWidth="1"/>
    <col min="6" max="6" width="14.140625" style="0" customWidth="1"/>
    <col min="7" max="7" width="8.7109375" style="0" customWidth="1"/>
    <col min="8" max="8" width="12.140625" style="0" customWidth="1"/>
  </cols>
  <sheetData>
    <row r="2" spans="4:8" ht="12.75">
      <c r="D2" t="s">
        <v>663</v>
      </c>
      <c r="G2" s="277"/>
      <c r="H2" s="277"/>
    </row>
    <row r="3" ht="12.75">
      <c r="H3" s="277"/>
    </row>
    <row r="4" ht="12.75">
      <c r="H4" s="277"/>
    </row>
    <row r="5" spans="1:8" ht="13.5" customHeight="1">
      <c r="A5" s="375"/>
      <c r="B5" s="375"/>
      <c r="C5" s="375"/>
      <c r="D5" s="375"/>
      <c r="E5" s="375"/>
      <c r="F5" s="375"/>
      <c r="G5" s="375"/>
      <c r="H5" s="279"/>
    </row>
    <row r="6" spans="1:8" ht="16.5" customHeight="1">
      <c r="A6" s="375" t="s">
        <v>690</v>
      </c>
      <c r="B6" s="375"/>
      <c r="C6" s="375"/>
      <c r="D6" s="375"/>
      <c r="E6" s="375"/>
      <c r="F6" s="375"/>
      <c r="G6" s="375"/>
      <c r="H6" s="279"/>
    </row>
    <row r="7" spans="2:8" ht="12.75" customHeight="1">
      <c r="B7" s="278"/>
      <c r="C7" s="278"/>
      <c r="D7" s="278"/>
      <c r="E7" s="278"/>
      <c r="F7" s="278"/>
      <c r="G7" s="278"/>
      <c r="H7" s="278"/>
    </row>
    <row r="10" spans="7:8" ht="13.5" thickBot="1">
      <c r="G10" s="280" t="s">
        <v>518</v>
      </c>
      <c r="H10" s="286"/>
    </row>
    <row r="11" spans="1:8" ht="14.25" thickBot="1" thickTop="1">
      <c r="A11" s="287" t="s">
        <v>519</v>
      </c>
      <c r="B11" s="288"/>
      <c r="C11" s="288"/>
      <c r="D11" s="288" t="s">
        <v>520</v>
      </c>
      <c r="E11" s="289"/>
      <c r="F11" s="288" t="s">
        <v>521</v>
      </c>
      <c r="G11" s="290"/>
      <c r="H11" s="286"/>
    </row>
    <row r="12" spans="1:8" ht="16.5" customHeight="1" thickTop="1">
      <c r="A12" s="376" t="s">
        <v>523</v>
      </c>
      <c r="B12" s="378" t="s">
        <v>0</v>
      </c>
      <c r="C12" s="378"/>
      <c r="D12" s="378"/>
      <c r="E12" s="379"/>
      <c r="F12" s="382" t="s">
        <v>664</v>
      </c>
      <c r="G12" s="383"/>
      <c r="H12" s="291"/>
    </row>
    <row r="13" spans="1:7" ht="16.5" customHeight="1">
      <c r="A13" s="377"/>
      <c r="B13" s="380"/>
      <c r="C13" s="380"/>
      <c r="D13" s="380"/>
      <c r="E13" s="381"/>
      <c r="F13" s="384"/>
      <c r="G13" s="385"/>
    </row>
    <row r="14" spans="1:7" ht="15" customHeight="1">
      <c r="A14" s="292" t="s">
        <v>138</v>
      </c>
      <c r="B14" s="374" t="s">
        <v>665</v>
      </c>
      <c r="C14" s="374"/>
      <c r="D14" s="374"/>
      <c r="E14" s="374"/>
      <c r="F14" s="293">
        <v>136546</v>
      </c>
      <c r="G14" s="294"/>
    </row>
    <row r="15" spans="1:7" ht="15" customHeight="1">
      <c r="A15" s="292" t="s">
        <v>142</v>
      </c>
      <c r="B15" s="370" t="s">
        <v>666</v>
      </c>
      <c r="C15" s="370"/>
      <c r="D15" s="370"/>
      <c r="E15" s="370"/>
      <c r="F15" s="295">
        <v>59</v>
      </c>
      <c r="G15" s="296"/>
    </row>
    <row r="16" spans="1:7" ht="15" customHeight="1">
      <c r="A16" s="292" t="s">
        <v>145</v>
      </c>
      <c r="B16" s="372" t="s">
        <v>667</v>
      </c>
      <c r="C16" s="372"/>
      <c r="D16" s="372"/>
      <c r="E16" s="372"/>
      <c r="F16" s="297">
        <f>SUM(F14:F15)</f>
        <v>136605</v>
      </c>
      <c r="G16" s="294"/>
    </row>
    <row r="17" spans="1:7" ht="15" customHeight="1">
      <c r="A17" s="292" t="s">
        <v>153</v>
      </c>
      <c r="B17" s="370" t="s">
        <v>668</v>
      </c>
      <c r="C17" s="370"/>
      <c r="D17" s="370"/>
      <c r="E17" s="370"/>
      <c r="F17" s="295">
        <v>0</v>
      </c>
      <c r="G17" s="296"/>
    </row>
    <row r="18" spans="1:7" ht="15" customHeight="1">
      <c r="A18" s="292" t="s">
        <v>166</v>
      </c>
      <c r="B18" s="370" t="s">
        <v>669</v>
      </c>
      <c r="C18" s="370"/>
      <c r="D18" s="370"/>
      <c r="E18" s="370"/>
      <c r="F18" s="297">
        <v>0</v>
      </c>
      <c r="G18" s="294"/>
    </row>
    <row r="19" spans="1:7" ht="15" customHeight="1">
      <c r="A19" s="292" t="s">
        <v>172</v>
      </c>
      <c r="B19" s="370" t="s">
        <v>670</v>
      </c>
      <c r="C19" s="370"/>
      <c r="D19" s="370"/>
      <c r="E19" s="370"/>
      <c r="F19" s="295">
        <v>1277</v>
      </c>
      <c r="G19" s="296"/>
    </row>
    <row r="20" spans="1:7" ht="15" customHeight="1">
      <c r="A20" s="292" t="s">
        <v>185</v>
      </c>
      <c r="B20" s="370" t="s">
        <v>671</v>
      </c>
      <c r="C20" s="370"/>
      <c r="D20" s="370"/>
      <c r="E20" s="370"/>
      <c r="F20" s="297">
        <v>-251</v>
      </c>
      <c r="G20" s="294"/>
    </row>
    <row r="21" spans="1:7" ht="15" customHeight="1">
      <c r="A21" s="292" t="s">
        <v>188</v>
      </c>
      <c r="B21" s="370" t="s">
        <v>672</v>
      </c>
      <c r="C21" s="370"/>
      <c r="D21" s="370"/>
      <c r="E21" s="370"/>
      <c r="F21" s="295">
        <v>0</v>
      </c>
      <c r="G21" s="296"/>
    </row>
    <row r="22" spans="1:7" ht="15" customHeight="1">
      <c r="A22" s="292" t="s">
        <v>191</v>
      </c>
      <c r="B22" s="370" t="s">
        <v>673</v>
      </c>
      <c r="C22" s="370"/>
      <c r="D22" s="370"/>
      <c r="E22" s="370"/>
      <c r="F22" s="297">
        <v>0</v>
      </c>
      <c r="G22" s="294"/>
    </row>
    <row r="23" spans="1:7" ht="15" customHeight="1">
      <c r="A23" s="298" t="s">
        <v>196</v>
      </c>
      <c r="B23" s="373" t="s">
        <v>674</v>
      </c>
      <c r="C23" s="373"/>
      <c r="D23" s="373"/>
      <c r="E23" s="373"/>
      <c r="F23" s="295"/>
      <c r="G23" s="296"/>
    </row>
    <row r="24" spans="1:7" ht="15" customHeight="1">
      <c r="A24" s="292"/>
      <c r="B24" s="372" t="s">
        <v>675</v>
      </c>
      <c r="C24" s="372"/>
      <c r="D24" s="372"/>
      <c r="E24" s="372"/>
      <c r="F24" s="297">
        <f>SUM(F17:F23)</f>
        <v>1026</v>
      </c>
      <c r="G24" s="294"/>
    </row>
    <row r="25" spans="1:7" ht="15" customHeight="1">
      <c r="A25" s="299" t="s">
        <v>201</v>
      </c>
      <c r="B25" s="367" t="s">
        <v>676</v>
      </c>
      <c r="C25" s="367"/>
      <c r="D25" s="367"/>
      <c r="E25" s="367"/>
      <c r="F25" s="295">
        <v>0</v>
      </c>
      <c r="G25" s="296"/>
    </row>
    <row r="26" spans="1:7" ht="15" customHeight="1">
      <c r="A26" s="300" t="s">
        <v>206</v>
      </c>
      <c r="B26" s="370" t="s">
        <v>677</v>
      </c>
      <c r="C26" s="370"/>
      <c r="D26" s="370"/>
      <c r="E26" s="370"/>
      <c r="F26" s="297">
        <v>20622</v>
      </c>
      <c r="G26" s="294"/>
    </row>
    <row r="27" spans="1:7" ht="15" customHeight="1">
      <c r="A27" s="300" t="s">
        <v>210</v>
      </c>
      <c r="B27" s="372" t="s">
        <v>678</v>
      </c>
      <c r="C27" s="372"/>
      <c r="D27" s="372"/>
      <c r="E27" s="372"/>
      <c r="F27" s="295">
        <f>SUM(F16+F24-F25-F26)</f>
        <v>117009</v>
      </c>
      <c r="G27" s="296"/>
    </row>
    <row r="28" spans="1:7" ht="15" customHeight="1">
      <c r="A28" s="300" t="s">
        <v>214</v>
      </c>
      <c r="B28" s="370" t="s">
        <v>679</v>
      </c>
      <c r="C28" s="370"/>
      <c r="D28" s="370"/>
      <c r="E28" s="370"/>
      <c r="F28" s="297">
        <v>0</v>
      </c>
      <c r="G28" s="294"/>
    </row>
    <row r="29" spans="1:7" ht="15" customHeight="1">
      <c r="A29" s="300" t="s">
        <v>450</v>
      </c>
      <c r="B29" s="370" t="s">
        <v>680</v>
      </c>
      <c r="C29" s="370"/>
      <c r="D29" s="370"/>
      <c r="E29" s="370"/>
      <c r="F29" s="295">
        <v>0</v>
      </c>
      <c r="G29" s="296"/>
    </row>
    <row r="30" spans="1:7" ht="15" customHeight="1">
      <c r="A30" s="300" t="s">
        <v>499</v>
      </c>
      <c r="B30" s="370" t="s">
        <v>681</v>
      </c>
      <c r="C30" s="370"/>
      <c r="D30" s="370"/>
      <c r="E30" s="370"/>
      <c r="F30" s="297">
        <v>0</v>
      </c>
      <c r="G30" s="294"/>
    </row>
    <row r="31" spans="1:7" ht="15" customHeight="1">
      <c r="A31" s="300" t="s">
        <v>476</v>
      </c>
      <c r="B31" s="370" t="s">
        <v>682</v>
      </c>
      <c r="C31" s="370"/>
      <c r="D31" s="370"/>
      <c r="E31" s="370"/>
      <c r="F31" s="295">
        <v>0</v>
      </c>
      <c r="G31" s="296"/>
    </row>
    <row r="32" spans="1:7" ht="15" customHeight="1">
      <c r="A32" s="292" t="s">
        <v>551</v>
      </c>
      <c r="B32" s="371" t="s">
        <v>683</v>
      </c>
      <c r="C32" s="371"/>
      <c r="D32" s="371"/>
      <c r="E32" s="371"/>
      <c r="F32" s="297">
        <v>0</v>
      </c>
      <c r="G32" s="294"/>
    </row>
    <row r="33" spans="1:7" ht="15" customHeight="1">
      <c r="A33" s="292" t="s">
        <v>553</v>
      </c>
      <c r="B33" s="372" t="s">
        <v>684</v>
      </c>
      <c r="C33" s="372"/>
      <c r="D33" s="372"/>
      <c r="E33" s="372"/>
      <c r="F33" s="295">
        <f>SUM(F27:F32)</f>
        <v>117009</v>
      </c>
      <c r="G33" s="296"/>
    </row>
    <row r="34" spans="1:7" ht="15" customHeight="1">
      <c r="A34" s="301" t="s">
        <v>563</v>
      </c>
      <c r="B34" s="366" t="s">
        <v>685</v>
      </c>
      <c r="C34" s="366"/>
      <c r="D34" s="366"/>
      <c r="E34" s="366"/>
      <c r="F34" s="302">
        <v>0</v>
      </c>
      <c r="G34" s="303"/>
    </row>
    <row r="35" spans="1:7" ht="12.75" customHeight="1">
      <c r="A35" s="299"/>
      <c r="B35" s="367" t="s">
        <v>686</v>
      </c>
      <c r="C35" s="367"/>
      <c r="D35" s="367"/>
      <c r="E35" s="367"/>
      <c r="F35" s="304"/>
      <c r="G35" s="305"/>
    </row>
    <row r="36" spans="1:7" ht="15" customHeight="1">
      <c r="A36" s="298" t="s">
        <v>565</v>
      </c>
      <c r="B36" s="368" t="s">
        <v>687</v>
      </c>
      <c r="C36" s="368"/>
      <c r="D36" s="368"/>
      <c r="E36" s="368"/>
      <c r="F36" s="295">
        <v>0</v>
      </c>
      <c r="G36" s="296"/>
    </row>
    <row r="37" spans="1:7" ht="12.75">
      <c r="A37" s="306"/>
      <c r="B37" s="369" t="s">
        <v>688</v>
      </c>
      <c r="C37" s="369"/>
      <c r="D37" s="369"/>
      <c r="E37" s="369"/>
      <c r="F37" s="295"/>
      <c r="G37" s="296"/>
    </row>
    <row r="38" spans="1:10" ht="16.5" customHeight="1" thickBot="1">
      <c r="A38" s="307" t="s">
        <v>567</v>
      </c>
      <c r="B38" s="365" t="s">
        <v>689</v>
      </c>
      <c r="C38" s="365"/>
      <c r="D38" s="365"/>
      <c r="E38" s="365"/>
      <c r="F38" s="308">
        <f>SUM(F33)</f>
        <v>117009</v>
      </c>
      <c r="G38" s="309"/>
      <c r="H38" s="310"/>
      <c r="I38" s="291"/>
      <c r="J38" s="291"/>
    </row>
    <row r="39" spans="1:7" ht="15" customHeight="1" thickTop="1">
      <c r="A39" s="311"/>
      <c r="B39" s="363"/>
      <c r="C39" s="363"/>
      <c r="D39" s="363"/>
      <c r="E39" s="363"/>
      <c r="F39" s="312"/>
      <c r="G39" s="312"/>
    </row>
    <row r="40" spans="1:7" ht="12.75">
      <c r="A40" s="313"/>
      <c r="B40" s="363"/>
      <c r="C40" s="363"/>
      <c r="D40" s="363"/>
      <c r="E40" s="363"/>
      <c r="F40" s="312"/>
      <c r="G40" s="312"/>
    </row>
    <row r="41" spans="1:7" ht="15" customHeight="1">
      <c r="A41" s="311"/>
      <c r="B41" s="363"/>
      <c r="C41" s="363"/>
      <c r="D41" s="363"/>
      <c r="E41" s="363"/>
      <c r="F41" s="312"/>
      <c r="G41" s="312"/>
    </row>
    <row r="42" spans="1:7" ht="15" customHeight="1">
      <c r="A42" s="311"/>
      <c r="B42" s="363"/>
      <c r="C42" s="363"/>
      <c r="D42" s="363"/>
      <c r="E42" s="363"/>
      <c r="F42" s="312"/>
      <c r="G42" s="312"/>
    </row>
    <row r="51" spans="1:7" ht="12.75">
      <c r="A51" s="364"/>
      <c r="B51" s="364"/>
      <c r="C51" s="364"/>
      <c r="D51" s="364"/>
      <c r="E51" s="364"/>
      <c r="F51" s="364"/>
      <c r="G51" s="364"/>
    </row>
  </sheetData>
  <mergeCells count="35">
    <mergeCell ref="A5:G5"/>
    <mergeCell ref="A6:G6"/>
    <mergeCell ref="A12:A13"/>
    <mergeCell ref="B12:E13"/>
    <mergeCell ref="F12:G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2:E42"/>
    <mergeCell ref="A51:G51"/>
    <mergeCell ref="B38:E38"/>
    <mergeCell ref="B39:E39"/>
    <mergeCell ref="B40:E40"/>
    <mergeCell ref="B41:E41"/>
  </mergeCells>
  <printOptions/>
  <pageMargins left="0.75" right="0.75" top="1" bottom="1" header="0.5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Toth Zsuzsanna</cp:lastModifiedBy>
  <cp:lastPrinted>2014-04-21T19:42:53Z</cp:lastPrinted>
  <dcterms:created xsi:type="dcterms:W3CDTF">2011-11-25T07:46:57Z</dcterms:created>
  <dcterms:modified xsi:type="dcterms:W3CDTF">2014-04-21T19:42:56Z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