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28" windowHeight="2928" activeTab="0"/>
  </bookViews>
  <sheets>
    <sheet name="kiemelt ei" sheetId="1" r:id="rId1"/>
    <sheet name="kiadások önkorm" sheetId="2" r:id="rId2"/>
    <sheet name="bevételek önkormányzat" sheetId="3" r:id="rId3"/>
    <sheet name="beruházások felújítások" sheetId="4" state="hidden" r:id="rId4"/>
    <sheet name="stabilitási 1" sheetId="5" state="hidden" r:id="rId5"/>
    <sheet name="stabilitási 2" sheetId="6" state="hidden" r:id="rId6"/>
    <sheet name="tartalékok" sheetId="7" state="hidden" r:id="rId7"/>
    <sheet name="Közv." sheetId="8" state="hidden" r:id="rId8"/>
    <sheet name="átvett" sheetId="9" state="hidden" r:id="rId9"/>
    <sheet name="helyi adók" sheetId="10" state="hidden" r:id="rId10"/>
    <sheet name="Ei felhasználási ütemterv" sheetId="11" r:id="rId11"/>
  </sheets>
  <definedNames>
    <definedName name="_xlnm.Print_Area" localSheetId="3">'beruházások felújítások'!$A$1:$D$65</definedName>
    <definedName name="_xlnm.Print_Area" localSheetId="2">'bevételek önkormányzat'!$A$1:$F$97</definedName>
    <definedName name="_xlnm.Print_Area" localSheetId="1">'kiadások önkorm'!$A$1:$F$125</definedName>
    <definedName name="_xlnm.Print_Area" localSheetId="0">'kiemelt ei'!$A$1:$B$28</definedName>
    <definedName name="_xlnm.Print_Area" localSheetId="4">'stabilitási 1'!$A$1:$K$23</definedName>
    <definedName name="_xlnm.Print_Area" localSheetId="6">'tartalékok'!$A$1:$D$9</definedName>
    <definedName name="pr21" localSheetId="4">'stabilitási 1'!$A$27</definedName>
    <definedName name="pr22" localSheetId="4">'stabilitási 1'!#REF!</definedName>
    <definedName name="pr24" localSheetId="4">'stabilitási 1'!$A$29</definedName>
    <definedName name="pr25" localSheetId="4">'stabilitási 1'!$A$30</definedName>
    <definedName name="pr26" localSheetId="4">'stabilitási 1'!$A$31</definedName>
    <definedName name="pr27" localSheetId="4">'stabilitási 1'!$A$32</definedName>
    <definedName name="pr28" localSheetId="4">'stabilitási 1'!$A$33</definedName>
  </definedNames>
  <calcPr fullCalcOnLoad="1"/>
</workbook>
</file>

<file path=xl/sharedStrings.xml><?xml version="1.0" encoding="utf-8"?>
<sst xmlns="http://schemas.openxmlformats.org/spreadsheetml/2006/main" count="1084" uniqueCount="656">
  <si>
    <t>A közvetett támogatások (Ft)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</si>
  <si>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</si>
  <si>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</si>
  <si>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</si>
  <si>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</si>
  <si>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</si>
  <si>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</si>
  <si>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</si>
  <si>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</si>
  <si>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</si>
  <si>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</si>
  <si>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</si>
  <si>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</si>
  <si>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</si>
  <si>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</si>
  <si>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</si>
  <si>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</si>
  <si>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</si>
  <si>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</si>
  <si>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</si>
  <si>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</si>
  <si>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</si>
  <si>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</si>
  <si>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</si>
  <si>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</si>
  <si>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</si>
  <si>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</si>
  <si>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</si>
  <si>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</si>
  <si>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</si>
  <si>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</si>
  <si>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</si>
  <si>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</si>
  <si>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</si>
  <si>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</si>
  <si>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</si>
  <si>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</si>
  <si>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</si>
  <si>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</si>
  <si>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</si>
  <si>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</si>
  <si>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</si>
  <si>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</si>
  <si>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</si>
  <si>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</si>
  <si>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</si>
  <si>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</si>
  <si>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</si>
  <si>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</si>
  <si>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</si>
  <si>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</si>
  <si>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</si>
  <si>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</si>
  <si>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</si>
  <si>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</si>
  <si>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</si>
  <si>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</si>
  <si>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</si>
  <si>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</si>
  <si>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</si>
  <si>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</si>
  <si>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</si>
  <si>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</si>
  <si>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</si>
  <si>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</si>
  <si>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</si>
  <si>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</si>
  <si>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</si>
  <si>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</si>
  <si>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</si>
  <si>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</si>
  <si>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</si>
  <si>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</si>
  <si>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</si>
  <si>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</si>
  <si>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</si>
  <si>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</si>
  <si>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</si>
  <si>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</si>
  <si>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</si>
  <si>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</si>
  <si>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</si>
  <si>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</si>
  <si>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</si>
  <si>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</si>
  <si>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</si>
  <si>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</si>
  <si>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</si>
  <si>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</si>
  <si>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</si>
  <si>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</si>
  <si>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</si>
  <si>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</si>
  <si>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</si>
  <si>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</si>
  <si>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</si>
  <si>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</si>
  <si>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</si>
  <si>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</si>
  <si>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</si>
  <si>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</si>
  <si>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</si>
  <si>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</si>
  <si>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</si>
  <si>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</si>
  <si>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</si>
  <si>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</si>
  <si>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</si>
  <si>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</si>
  <si>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</si>
  <si>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</si>
  <si>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</si>
  <si>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</si>
  <si>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</si>
  <si>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</si>
  <si>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</si>
  <si>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</si>
  <si>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</si>
  <si>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</si>
  <si>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</si>
  <si>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</si>
  <si>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</si>
  <si>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</si>
  <si>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</si>
  <si>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</si>
  <si>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</si>
  <si>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</si>
  <si>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</si>
  <si>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</si>
  <si>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</si>
  <si>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</si>
  <si>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</si>
  <si>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</si>
  <si>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</si>
  <si>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</si>
  <si>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</si>
  <si>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</si>
  <si>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</si>
  <si>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</si>
  <si>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</si>
  <si>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</si>
  <si>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</si>
  <si>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</si>
  <si>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</si>
  <si>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</si>
  <si>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</si>
  <si>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</si>
  <si>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</si>
  <si>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</si>
  <si>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</si>
  <si>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</si>
  <si>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</si>
  <si>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</si>
  <si>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</si>
  <si>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</si>
  <si>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</si>
  <si>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</si>
  <si>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</si>
  <si>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</si>
  <si>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</si>
  <si>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</si>
  <si>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</si>
  <si>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</si>
  <si>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</si>
  <si>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</si>
  <si>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</si>
  <si>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</si>
  <si>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</si>
  <si>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</si>
  <si>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</si>
  <si>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</si>
  <si>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</si>
  <si>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</si>
  <si>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</si>
  <si>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</si>
  <si>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</si>
  <si>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</si>
  <si>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</si>
  <si>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</si>
  <si>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</si>
  <si>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</si>
  <si>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</si>
  <si>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</si>
  <si>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</si>
  <si>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</si>
  <si>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</si>
  <si>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K513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</si>
  <si>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</si>
  <si>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</si>
  <si>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</si>
  <si>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</si>
  <si>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</si>
  <si>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</si>
  <si>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</si>
  <si>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</si>
  <si>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</si>
  <si>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</si>
  <si>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</si>
  <si>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</si>
  <si>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</si>
  <si>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</si>
  <si>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</si>
  <si>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</si>
  <si>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</si>
  <si>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</si>
  <si>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ÖNKORMÁNYZATI ELŐIRÁNYZATOK</t>
  </si>
  <si>
    <t>MINDÖSSZESEN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</si>
  <si>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</si>
  <si>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</si>
  <si>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</si>
  <si>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</si>
  <si>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</si>
  <si>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</si>
  <si>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</si>
  <si>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</si>
  <si>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</si>
  <si>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</si>
  <si>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</si>
  <si>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</si>
  <si>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</si>
  <si>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</si>
  <si>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</si>
  <si>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</si>
  <si>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</si>
  <si>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</si>
  <si>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</si>
  <si>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</si>
  <si>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</si>
  <si>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</si>
  <si>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</si>
  <si>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</si>
  <si>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</si>
  <si>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</si>
  <si>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</si>
  <si>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</si>
  <si>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</si>
  <si>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</si>
  <si>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</si>
  <si>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</si>
  <si>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</si>
  <si>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</si>
  <si>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</si>
  <si>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</si>
  <si>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</si>
  <si>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</si>
  <si>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</si>
  <si>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</si>
  <si>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</si>
  <si>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</si>
  <si>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</si>
  <si>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</si>
  <si>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</si>
  <si>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</si>
  <si>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</si>
  <si>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</si>
  <si>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</si>
  <si>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</si>
  <si>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</si>
  <si>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</si>
  <si>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</si>
  <si>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</si>
  <si>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</si>
  <si>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</si>
  <si>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</si>
  <si>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</si>
  <si>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</si>
  <si>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</si>
  <si>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</si>
  <si>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</si>
  <si>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</si>
  <si>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</si>
  <si>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</si>
  <si>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</si>
  <si>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</si>
  <si>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</si>
  <si>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</si>
  <si>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</si>
  <si>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</si>
  <si>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</si>
  <si>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</si>
  <si>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</si>
  <si>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</si>
  <si>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</si>
  <si>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</si>
  <si>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</si>
  <si>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</si>
  <si>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</si>
  <si>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</si>
  <si>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</si>
  <si>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</si>
  <si>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</si>
  <si>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</si>
  <si>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</si>
  <si>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</si>
  <si>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</si>
  <si>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</si>
  <si>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</si>
  <si>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</si>
  <si>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</si>
  <si>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</si>
  <si>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</si>
  <si>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</si>
  <si>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</si>
  <si>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</si>
  <si>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</si>
  <si>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</si>
  <si>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</si>
  <si>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</si>
  <si>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</si>
  <si>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</si>
  <si>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</si>
  <si>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</si>
  <si>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</si>
  <si>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</si>
  <si>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</si>
  <si>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</si>
  <si>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</si>
  <si>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</si>
  <si>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</si>
  <si>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</si>
  <si>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</si>
  <si>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</si>
  <si>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</si>
  <si>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</si>
  <si>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</si>
  <si>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</si>
  <si>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</si>
  <si>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</si>
  <si>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</si>
  <si>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</si>
  <si>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</si>
  <si>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</si>
  <si>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</si>
  <si>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</si>
  <si>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</si>
  <si>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</si>
  <si>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</si>
  <si>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</si>
  <si>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</si>
  <si>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</si>
  <si>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</si>
  <si>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</si>
  <si>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</si>
  <si>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</si>
  <si>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</si>
  <si>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</si>
  <si>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</si>
  <si>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</si>
  <si>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</si>
  <si>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</si>
  <si>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</si>
  <si>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</si>
  <si>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</si>
  <si>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</si>
  <si>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</si>
  <si>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</si>
  <si>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</si>
  <si>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</si>
  <si>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</si>
  <si>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</si>
  <si>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</si>
  <si>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</si>
  <si>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</si>
  <si>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</si>
  <si>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</si>
  <si>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</si>
  <si>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</si>
  <si>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</si>
  <si>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</si>
  <si>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</si>
  <si>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</si>
  <si>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</si>
  <si>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</si>
  <si>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</si>
  <si>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</si>
  <si>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</si>
  <si>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</si>
  <si>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</si>
  <si>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</si>
  <si>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</si>
  <si>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</si>
  <si>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</si>
  <si>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</si>
  <si>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</si>
  <si>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</si>
  <si>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</si>
  <si>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</si>
  <si>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</si>
  <si>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</si>
  <si>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</si>
  <si>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</si>
  <si>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</si>
  <si>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</si>
  <si>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</si>
  <si>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</si>
  <si>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</si>
  <si>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</si>
  <si>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</si>
  <si>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</si>
  <si>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</si>
  <si>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</si>
  <si>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</si>
  <si>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</si>
  <si>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</si>
  <si>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</si>
  <si>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</si>
  <si>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</si>
  <si>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</si>
  <si>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</si>
  <si>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</si>
  <si>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</si>
  <si>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</si>
  <si>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</si>
  <si>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</si>
  <si>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</si>
  <si>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</si>
  <si>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</si>
  <si>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</si>
  <si>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</si>
  <si>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</si>
  <si>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</si>
  <si>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</si>
  <si>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</si>
  <si>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</si>
  <si>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</si>
  <si>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</si>
  <si>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</si>
  <si>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</si>
  <si>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</si>
  <si>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</si>
  <si>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</si>
  <si>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</si>
  <si>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</si>
  <si>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</si>
  <si>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</si>
  <si>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</si>
  <si>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</si>
  <si>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</si>
  <si>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</si>
  <si>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</si>
  <si>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</si>
  <si>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</si>
  <si>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</si>
  <si>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</si>
  <si>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</si>
  <si>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</si>
  <si>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</si>
  <si>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</si>
  <si>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</si>
  <si>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</si>
  <si>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</si>
  <si>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</si>
  <si>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</si>
  <si>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</si>
  <si>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</si>
  <si>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</si>
  <si>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</si>
  <si>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</si>
  <si>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</si>
  <si>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</si>
  <si>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</si>
  <si>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</si>
  <si>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</si>
  <si>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</si>
  <si>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</si>
  <si>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</si>
  <si>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</si>
  <si>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</si>
  <si>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</si>
  <si>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</si>
  <si>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</si>
  <si>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</si>
  <si>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</si>
  <si>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</si>
  <si>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</si>
  <si>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</si>
  <si>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</si>
  <si>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</si>
  <si>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</si>
  <si>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</si>
  <si>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</si>
  <si>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</si>
  <si>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</si>
  <si>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</si>
  <si>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</si>
  <si>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</si>
  <si>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</si>
  <si>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</si>
  <si>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</si>
  <si>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</si>
  <si>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</si>
  <si>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</si>
  <si>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</si>
  <si>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</si>
  <si>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</si>
  <si>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</si>
  <si>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</si>
  <si>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</si>
  <si>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</si>
  <si>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</si>
  <si>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</si>
  <si>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</si>
  <si>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</si>
  <si>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</si>
  <si>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</si>
  <si>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</si>
  <si>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</si>
  <si>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</si>
  <si>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</si>
  <si>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saját bevételek 2020.</t>
  </si>
  <si>
    <t>saját bevételek 2021.</t>
  </si>
  <si>
    <t>saját bevételek 2022.</t>
  </si>
  <si>
    <t>1.melléklet az … önkormányzati rendelethez</t>
  </si>
  <si>
    <t>Önkormányzat 2020. évi költségvetése</t>
  </si>
  <si>
    <t>2.melléklet az ... önkormányzati rendelethez</t>
  </si>
  <si>
    <t>Önkormányzat 2020 évi költségvetése</t>
  </si>
  <si>
    <t>3.melléklet az ... önkormányzati rendelethez</t>
  </si>
  <si>
    <t>4.melléklet az ... önkormányzati rendelethez</t>
  </si>
  <si>
    <t>5.melléklet az ... önkormányzati rendelethez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</si>
  <si>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</si>
  <si>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</si>
  <si>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</si>
  <si>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</si>
  <si>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</si>
  <si>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</si>
  <si>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</si>
  <si>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8. melléklet az ... önkormányzati rendelethez</t>
  </si>
  <si>
    <t>saját bevételek 2023.</t>
  </si>
  <si>
    <t>Céltartalékok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</si>
  <si>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</si>
  <si>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</si>
  <si>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</si>
  <si>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</si>
  <si>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</si>
  <si>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</si>
  <si>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</si>
  <si>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</si>
  <si>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</si>
  <si>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</si>
  <si>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</si>
  <si>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</si>
  <si>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</si>
  <si>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</si>
  <si>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</si>
  <si>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</si>
  <si>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</si>
  <si>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</si>
  <si>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</si>
  <si>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</si>
  <si>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</si>
  <si>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</si>
  <si>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</si>
  <si>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</si>
  <si>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</si>
  <si>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</si>
  <si>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</si>
  <si>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</si>
  <si>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</si>
  <si>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</si>
  <si>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</si>
  <si>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</si>
  <si>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</si>
  <si>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</si>
  <si>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</si>
  <si>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</si>
  <si>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</si>
  <si>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</si>
  <si>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</si>
  <si>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</si>
  <si>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</si>
  <si>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</si>
  <si>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</si>
  <si>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</si>
  <si>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</si>
  <si>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</si>
  <si>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</si>
  <si>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</si>
  <si>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</si>
  <si>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</si>
  <si>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</si>
  <si>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</si>
  <si>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</si>
  <si>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</si>
  <si>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</si>
  <si>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</si>
  <si>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</si>
  <si>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</si>
  <si>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</si>
  <si>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</si>
  <si>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</si>
  <si>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</si>
  <si>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</si>
  <si>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</si>
  <si>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</si>
  <si>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</si>
  <si>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</si>
  <si>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</si>
  <si>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</si>
  <si>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Bajcsy-Zsilinszky utca felújítása</t>
  </si>
  <si>
    <t>Révész utca felújítása</t>
  </si>
  <si>
    <t>Árvácska utca felújítása</t>
  </si>
  <si>
    <t>Pattanytús sétány kertészeti rekonstrukció</t>
  </si>
  <si>
    <t>Fagyöngy Sportház bútorbeszerzés</t>
  </si>
  <si>
    <t>Fagyöngy Sportház fitnesz-eszközbeszerzés</t>
  </si>
  <si>
    <t>TOP-1.2.1-VE15-2016-00022 Ábrahámhegy települést bemutató film elkészítése</t>
  </si>
  <si>
    <t>Harangbeszerzés Kisörspuszta</t>
  </si>
  <si>
    <t>Tündérkert létesítése</t>
  </si>
  <si>
    <t>Ábrahámhegy Községi Strand rekonstrukció - eszközbeszerzés - Baba-mama sarok</t>
  </si>
  <si>
    <t>Ábrahámhegy Községi Strand rekonstrukció - eszközbeszerzés - starndi lépcsők</t>
  </si>
  <si>
    <t>Ábrahámhegy Községi Strand rekonstrukció - eszközbeszerzés - egységes arculati tájékoztató eszközök kialakítása</t>
  </si>
  <si>
    <t>Ábrahámhegy Községi Strand rekonstrukció - eszközbeszerzés - vizuális megjelenésű öltözőkabinok létesítése</t>
  </si>
  <si>
    <t>Ábrahámhegy Községi Strand rekonstrukció - építés - füvesítés</t>
  </si>
  <si>
    <t>Ábrahámhegy Községi Strand rekonstrukció - építés - családbarát mosdó kialakítás</t>
  </si>
  <si>
    <t>Ábrahámhegy Község Önkormányzat 2020. évi költségvetése</t>
  </si>
  <si>
    <t>Módosított ei</t>
  </si>
  <si>
    <t>Módosított ei.</t>
  </si>
  <si>
    <t>FA hírdetóbála készítés</t>
  </si>
  <si>
    <t>kiadási módosított előirányzat</t>
  </si>
  <si>
    <t>6. melléklet az ... önkormányzati rendelethez</t>
  </si>
  <si>
    <t>7. melléklet az ... önkormányzati rendelethez</t>
  </si>
  <si>
    <t>9.melléklet az ... önkormányzati rendelethez</t>
  </si>
  <si>
    <t>VP - LEADER -Hangszer beszerzés</t>
  </si>
  <si>
    <t>Támogatások, kölcsönök bevételei (Ft)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</si>
  <si>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</si>
  <si>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</si>
  <si>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</si>
  <si>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</si>
  <si>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</si>
  <si>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</si>
  <si>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</si>
  <si>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</si>
  <si>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</si>
  <si>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</si>
  <si>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</si>
  <si>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</si>
  <si>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</si>
  <si>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</si>
  <si>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</si>
  <si>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</si>
  <si>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</si>
  <si>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</si>
  <si>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</si>
  <si>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</si>
  <si>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</si>
  <si>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</si>
  <si>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</si>
  <si>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</si>
  <si>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</si>
  <si>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</si>
  <si>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</si>
  <si>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</si>
  <si>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</si>
  <si>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</si>
  <si>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</si>
  <si>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9.melléklet az … önkormányzati rendelethez</t>
  </si>
  <si>
    <t>Előirányzat felhasználási terv (Ft)                                                                                                            4. melléklet a .../2020. (………………..)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</si>
</sst>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b/>
      <sz val="14"/>
      <color indexed="8"/>
      <name val="Calibri"/>
      <family val="2"/>
    </font>
    <font>
      <i/>
      <sz val="11"/>
      <name val="Bookman Old Style"/>
      <family val="1"/>
    </font>
    <font>
      <b/>
      <i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30"/>
      <name val="Bookman Old Style"/>
      <family val="1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10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>
      <alignment/>
      <protection/>
    </xf>
    <xf numFmtId="0" fontId="6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34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69" fillId="0" borderId="0" xfId="0" applyFont="1" applyAlignment="1">
      <alignment/>
    </xf>
    <xf numFmtId="189" fontId="69" fillId="0" borderId="0" xfId="40" applyNumberFormat="1" applyFont="1" applyFill="1" applyAlignment="1">
      <alignment/>
    </xf>
    <xf numFmtId="189" fontId="69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69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69" fillId="0" borderId="0" xfId="40" applyNumberFormat="1" applyFont="1" applyFill="1" applyBorder="1" applyAlignment="1">
      <alignment/>
    </xf>
    <xf numFmtId="189" fontId="69" fillId="0" borderId="0" xfId="40" applyNumberFormat="1" applyFont="1" applyBorder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69" fillId="0" borderId="10" xfId="0" applyNumberFormat="1" applyFont="1" applyBorder="1" applyAlignment="1">
      <alignment/>
    </xf>
    <xf numFmtId="3" fontId="69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69" fillId="0" borderId="10" xfId="0" applyFont="1" applyBorder="1" applyAlignment="1">
      <alignment/>
    </xf>
    <xf numFmtId="189" fontId="9" fillId="0" borderId="10" xfId="40" applyNumberFormat="1" applyFont="1" applyFill="1" applyBorder="1" applyAlignment="1">
      <alignment/>
    </xf>
    <xf numFmtId="189" fontId="69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69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4" fillId="0" borderId="0" xfId="43" applyFont="1" applyAlignment="1" applyProtection="1">
      <alignment horizontal="justify" vertical="center"/>
      <protection/>
    </xf>
    <xf numFmtId="0" fontId="2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69" fillId="0" borderId="0" xfId="40" applyNumberFormat="1" applyFont="1" applyAlignment="1">
      <alignment horizontal="center" wrapText="1"/>
    </xf>
    <xf numFmtId="0" fontId="70" fillId="0" borderId="10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71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7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71" fillId="0" borderId="10" xfId="40" applyNumberFormat="1" applyFont="1" applyBorder="1" applyAlignment="1">
      <alignment horizontal="center" vertical="center"/>
    </xf>
    <xf numFmtId="189" fontId="71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89" fontId="73" fillId="0" borderId="10" xfId="40" applyNumberFormat="1" applyFont="1" applyBorder="1" applyAlignment="1">
      <alignment/>
    </xf>
    <xf numFmtId="0" fontId="73" fillId="0" borderId="0" xfId="0" applyFont="1" applyAlignment="1">
      <alignment/>
    </xf>
    <xf numFmtId="189" fontId="73" fillId="35" borderId="10" xfId="40" applyNumberFormat="1" applyFont="1" applyFill="1" applyBorder="1" applyAlignment="1">
      <alignment/>
    </xf>
    <xf numFmtId="189" fontId="12" fillId="36" borderId="10" xfId="40" applyNumberFormat="1" applyFont="1" applyFill="1" applyBorder="1" applyAlignment="1">
      <alignment/>
    </xf>
    <xf numFmtId="0" fontId="16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3" fontId="69" fillId="36" borderId="10" xfId="0" applyNumberFormat="1" applyFont="1" applyFill="1" applyBorder="1" applyAlignment="1">
      <alignment/>
    </xf>
    <xf numFmtId="3" fontId="69" fillId="38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3" fontId="69" fillId="37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69" fillId="4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189" fontId="26" fillId="0" borderId="10" xfId="40" applyNumberFormat="1" applyFont="1" applyBorder="1" applyAlignment="1">
      <alignment horizontal="center"/>
    </xf>
    <xf numFmtId="189" fontId="0" fillId="0" borderId="10" xfId="4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6" fillId="41" borderId="10" xfId="0" applyFont="1" applyFill="1" applyBorder="1" applyAlignment="1">
      <alignment/>
    </xf>
    <xf numFmtId="0" fontId="4" fillId="42" borderId="10" xfId="0" applyFont="1" applyFill="1" applyBorder="1" applyAlignment="1">
      <alignment horizontal="left" vertical="center"/>
    </xf>
    <xf numFmtId="173" fontId="4" fillId="42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/>
    </xf>
    <xf numFmtId="0" fontId="4" fillId="42" borderId="10" xfId="0" applyFont="1" applyFill="1" applyBorder="1" applyAlignment="1">
      <alignment horizontal="left" vertical="center" wrapText="1"/>
    </xf>
    <xf numFmtId="0" fontId="9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37" borderId="10" xfId="0" applyNumberFormat="1" applyFont="1" applyFill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73" fillId="39" borderId="10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/>
    </xf>
    <xf numFmtId="189" fontId="11" fillId="0" borderId="10" xfId="40" applyNumberFormat="1" applyFont="1" applyFill="1" applyBorder="1" applyAlignment="1">
      <alignment/>
    </xf>
    <xf numFmtId="0" fontId="74" fillId="0" borderId="0" xfId="0" applyFont="1" applyAlignment="1">
      <alignment wrapText="1"/>
    </xf>
    <xf numFmtId="189" fontId="73" fillId="0" borderId="10" xfId="40" applyNumberFormat="1" applyFont="1" applyFill="1" applyBorder="1" applyAlignment="1">
      <alignment/>
    </xf>
    <xf numFmtId="189" fontId="73" fillId="0" borderId="0" xfId="40" applyNumberFormat="1" applyFont="1" applyAlignment="1">
      <alignment/>
    </xf>
    <xf numFmtId="189" fontId="11" fillId="0" borderId="10" xfId="40" applyNumberFormat="1" applyFont="1" applyBorder="1" applyAlignment="1">
      <alignment/>
    </xf>
    <xf numFmtId="189" fontId="8" fillId="0" borderId="10" xfId="40" applyNumberFormat="1" applyFont="1" applyBorder="1" applyAlignment="1">
      <alignment/>
    </xf>
    <xf numFmtId="189" fontId="9" fillId="37" borderId="10" xfId="40" applyNumberFormat="1" applyFont="1" applyFill="1" applyBorder="1" applyAlignment="1">
      <alignment/>
    </xf>
    <xf numFmtId="189" fontId="73" fillId="37" borderId="10" xfId="40" applyNumberFormat="1" applyFont="1" applyFill="1" applyBorder="1" applyAlignment="1">
      <alignment/>
    </xf>
    <xf numFmtId="189" fontId="9" fillId="38" borderId="10" xfId="40" applyNumberFormat="1" applyFont="1" applyFill="1" applyBorder="1" applyAlignment="1">
      <alignment/>
    </xf>
    <xf numFmtId="189" fontId="73" fillId="38" borderId="10" xfId="4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189" fontId="9" fillId="39" borderId="10" xfId="40" applyNumberFormat="1" applyFont="1" applyFill="1" applyBorder="1" applyAlignment="1">
      <alignment/>
    </xf>
    <xf numFmtId="189" fontId="73" fillId="39" borderId="10" xfId="40" applyNumberFormat="1" applyFont="1" applyFill="1" applyBorder="1" applyAlignment="1">
      <alignment/>
    </xf>
    <xf numFmtId="3" fontId="75" fillId="0" borderId="10" xfId="0" applyNumberFormat="1" applyFont="1" applyBorder="1" applyAlignment="1">
      <alignment/>
    </xf>
    <xf numFmtId="189" fontId="76" fillId="0" borderId="10" xfId="40" applyNumberFormat="1" applyFont="1" applyFill="1" applyBorder="1" applyAlignment="1">
      <alignment/>
    </xf>
    <xf numFmtId="189" fontId="76" fillId="0" borderId="10" xfId="40" applyNumberFormat="1" applyFont="1" applyBorder="1" applyAlignment="1">
      <alignment/>
    </xf>
    <xf numFmtId="189" fontId="75" fillId="0" borderId="10" xfId="40" applyNumberFormat="1" applyFont="1" applyBorder="1" applyAlignment="1">
      <alignment/>
    </xf>
    <xf numFmtId="189" fontId="73" fillId="0" borderId="0" xfId="0" applyNumberFormat="1" applyFont="1" applyAlignment="1">
      <alignment/>
    </xf>
    <xf numFmtId="189" fontId="69" fillId="0" borderId="0" xfId="0" applyNumberFormat="1" applyFont="1" applyAlignment="1">
      <alignment/>
    </xf>
    <xf numFmtId="189" fontId="9" fillId="36" borderId="10" xfId="40" applyNumberFormat="1" applyFont="1" applyFill="1" applyBorder="1" applyAlignment="1">
      <alignment/>
    </xf>
    <xf numFmtId="1" fontId="76" fillId="0" borderId="10" xfId="40" applyNumberFormat="1" applyFont="1" applyBorder="1" applyAlignment="1">
      <alignment horizontal="center"/>
    </xf>
    <xf numFmtId="1" fontId="76" fillId="0" borderId="10" xfId="40" applyNumberFormat="1" applyFont="1" applyFill="1" applyBorder="1" applyAlignment="1">
      <alignment horizontal="center"/>
    </xf>
    <xf numFmtId="189" fontId="8" fillId="0" borderId="10" xfId="40" applyNumberFormat="1" applyFont="1" applyFill="1" applyBorder="1" applyAlignment="1">
      <alignment/>
    </xf>
    <xf numFmtId="189" fontId="75" fillId="35" borderId="10" xfId="40" applyNumberFormat="1" applyFont="1" applyFill="1" applyBorder="1" applyAlignment="1">
      <alignment/>
    </xf>
    <xf numFmtId="189" fontId="75" fillId="0" borderId="10" xfId="40" applyNumberFormat="1" applyFont="1" applyBorder="1" applyAlignment="1">
      <alignment horizontal="center" vertical="center"/>
    </xf>
    <xf numFmtId="1" fontId="75" fillId="0" borderId="10" xfId="40" applyNumberFormat="1" applyFont="1" applyBorder="1" applyAlignment="1">
      <alignment horizontal="center"/>
    </xf>
    <xf numFmtId="189" fontId="71" fillId="0" borderId="10" xfId="40" applyNumberFormat="1" applyFont="1" applyBorder="1" applyAlignment="1">
      <alignment horizontal="center"/>
    </xf>
    <xf numFmtId="0" fontId="69" fillId="0" borderId="0" xfId="0" applyFont="1" applyAlignment="1">
      <alignment horizontal="center" wrapText="1"/>
    </xf>
    <xf numFmtId="189" fontId="69" fillId="0" borderId="0" xfId="4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189" fontId="9" fillId="0" borderId="10" xfId="4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9" fontId="69" fillId="0" borderId="10" xfId="4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89" fontId="69" fillId="0" borderId="10" xfId="40" applyNumberFormat="1" applyFont="1" applyBorder="1" applyAlignment="1">
      <alignment horizontal="center" vertical="center"/>
    </xf>
    <xf numFmtId="189" fontId="73" fillId="0" borderId="0" xfId="0" applyNumberFormat="1" applyFont="1" applyBorder="1" applyAlignment="1">
      <alignment/>
    </xf>
    <xf numFmtId="3" fontId="73" fillId="0" borderId="0" xfId="0" applyNumberFormat="1" applyFont="1" applyAlignment="1">
      <alignment/>
    </xf>
    <xf numFmtId="189" fontId="26" fillId="0" borderId="10" xfId="40" applyNumberFormat="1" applyFont="1" applyFill="1" applyBorder="1" applyAlignment="1">
      <alignment horizontal="center"/>
    </xf>
    <xf numFmtId="189" fontId="0" fillId="0" borderId="10" xfId="40" applyNumberFormat="1" applyFont="1" applyFill="1" applyBorder="1" applyAlignment="1">
      <alignment/>
    </xf>
    <xf numFmtId="0" fontId="0" fillId="0" borderId="0" xfId="0" applyFill="1" applyAlignment="1">
      <alignment/>
    </xf>
    <xf numFmtId="3" fontId="76" fillId="0" borderId="10" xfId="40" applyNumberFormat="1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189" fontId="11" fillId="34" borderId="10" xfId="40" applyNumberFormat="1" applyFont="1" applyFill="1" applyBorder="1" applyAlignment="1">
      <alignment/>
    </xf>
    <xf numFmtId="189" fontId="8" fillId="37" borderId="10" xfId="40" applyNumberFormat="1" applyFont="1" applyFill="1" applyBorder="1" applyAlignment="1">
      <alignment/>
    </xf>
    <xf numFmtId="189" fontId="8" fillId="38" borderId="10" xfId="40" applyNumberFormat="1" applyFont="1" applyFill="1" applyBorder="1" applyAlignment="1">
      <alignment/>
    </xf>
    <xf numFmtId="189" fontId="8" fillId="39" borderId="10" xfId="40" applyNumberFormat="1" applyFont="1" applyFill="1" applyBorder="1" applyAlignment="1">
      <alignment/>
    </xf>
    <xf numFmtId="189" fontId="27" fillId="0" borderId="10" xfId="40" applyNumberFormat="1" applyFont="1" applyBorder="1" applyAlignment="1">
      <alignment/>
    </xf>
    <xf numFmtId="0" fontId="50" fillId="0" borderId="0" xfId="0" applyFont="1" applyAlignment="1">
      <alignment/>
    </xf>
    <xf numFmtId="189" fontId="28" fillId="0" borderId="10" xfId="40" applyNumberFormat="1" applyFont="1" applyBorder="1" applyAlignment="1">
      <alignment/>
    </xf>
    <xf numFmtId="189" fontId="27" fillId="0" borderId="10" xfId="40" applyNumberFormat="1" applyFont="1" applyFill="1" applyBorder="1" applyAlignment="1">
      <alignment/>
    </xf>
    <xf numFmtId="189" fontId="11" fillId="0" borderId="0" xfId="40" applyNumberFormat="1" applyFont="1" applyAlignment="1">
      <alignment/>
    </xf>
    <xf numFmtId="189" fontId="11" fillId="0" borderId="0" xfId="40" applyNumberFormat="1" applyFont="1" applyFill="1" applyAlignment="1">
      <alignment/>
    </xf>
    <xf numFmtId="0" fontId="50" fillId="0" borderId="0" xfId="0" applyFont="1" applyFill="1" applyAlignment="1">
      <alignment/>
    </xf>
    <xf numFmtId="189" fontId="5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9" fillId="0" borderId="0" xfId="0" applyFont="1" applyAlignment="1">
      <alignment horizontal="right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3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85.57421875" style="0" customWidth="1"/>
    <col min="2" max="2" width="21.00390625" style="63" bestFit="1" customWidth="1"/>
  </cols>
  <sheetData>
    <row r="1" spans="1:2" ht="14.25">
      <c r="A1" s="235" t="s">
        <v>512</v>
      </c>
      <c r="B1" s="235"/>
    </row>
    <row r="2" spans="1:2" ht="14.25">
      <c r="A2" s="49"/>
      <c r="B2" s="62"/>
    </row>
    <row r="3" spans="1:2" ht="18">
      <c r="A3" s="237" t="s">
        <v>513</v>
      </c>
      <c r="B3" s="237"/>
    </row>
    <row r="4" spans="1:2" ht="50.25" customHeight="1">
      <c r="A4" s="236" t="s">
        <v>497</v>
      </c>
      <c r="B4" s="236"/>
    </row>
    <row r="6" spans="2:9" ht="14.25">
      <c r="B6" s="64"/>
      <c r="C6" s="3"/>
      <c r="D6" s="3"/>
      <c r="E6" s="3"/>
      <c r="F6" s="3"/>
      <c r="G6" s="3"/>
      <c r="H6" s="3"/>
      <c r="I6" s="3"/>
    </row>
    <row r="7" spans="1:9" ht="14.25">
      <c r="A7" s="27" t="s">
        <v>236</v>
      </c>
      <c r="B7" s="185">
        <f>SUM('kiadások önkorm'!G26)</f>
        <v>49711327</v>
      </c>
      <c r="C7" s="3"/>
      <c r="D7" s="3"/>
      <c r="E7" s="3"/>
      <c r="F7" s="3"/>
      <c r="G7" s="3"/>
      <c r="H7" s="3"/>
      <c r="I7" s="3"/>
    </row>
    <row r="8" spans="1:9" ht="14.25">
      <c r="A8" s="27" t="s">
        <v>237</v>
      </c>
      <c r="B8" s="185">
        <f>SUM('kiadások önkorm'!G27)</f>
        <v>7028453</v>
      </c>
      <c r="C8" s="3"/>
      <c r="D8" s="3"/>
      <c r="E8" s="3"/>
      <c r="F8" s="3"/>
      <c r="G8" s="3"/>
      <c r="H8" s="3"/>
      <c r="I8" s="3"/>
    </row>
    <row r="9" spans="1:9" ht="14.25">
      <c r="A9" s="27" t="s">
        <v>238</v>
      </c>
      <c r="B9" s="185">
        <f>SUM('kiadások önkorm'!G52)</f>
        <v>102674911</v>
      </c>
      <c r="C9" s="3"/>
      <c r="D9" s="3"/>
      <c r="E9" s="3"/>
      <c r="F9" s="3"/>
      <c r="G9" s="3"/>
      <c r="H9" s="3"/>
      <c r="I9" s="3"/>
    </row>
    <row r="10" spans="1:9" ht="14.25">
      <c r="A10" s="27" t="s">
        <v>239</v>
      </c>
      <c r="B10" s="185">
        <f>SUM('kiadások önkorm'!G61)</f>
        <v>2550000</v>
      </c>
      <c r="C10" s="3"/>
      <c r="D10" s="3"/>
      <c r="E10" s="3"/>
      <c r="F10" s="3"/>
      <c r="G10" s="3"/>
      <c r="H10" s="3"/>
      <c r="I10" s="3"/>
    </row>
    <row r="11" spans="1:9" ht="14.25">
      <c r="A11" s="27" t="s">
        <v>240</v>
      </c>
      <c r="B11" s="185">
        <f>SUM('kiadások önkorm'!G75)</f>
        <v>33594809</v>
      </c>
      <c r="C11" s="3"/>
      <c r="D11" s="3"/>
      <c r="E11" s="3"/>
      <c r="F11" s="3"/>
      <c r="G11" s="3"/>
      <c r="H11" s="3"/>
      <c r="I11" s="3"/>
    </row>
    <row r="12" spans="1:9" ht="14.25">
      <c r="A12" s="27" t="s">
        <v>241</v>
      </c>
      <c r="B12" s="185">
        <f>SUM('kiadások önkorm'!G84)</f>
        <v>38343518</v>
      </c>
      <c r="C12" s="3"/>
      <c r="D12" s="3"/>
      <c r="E12" s="3"/>
      <c r="F12" s="3"/>
      <c r="G12" s="3"/>
      <c r="H12" s="3"/>
      <c r="I12" s="3"/>
    </row>
    <row r="13" spans="1:9" ht="14.25">
      <c r="A13" s="27" t="s">
        <v>242</v>
      </c>
      <c r="B13" s="185">
        <f>SUM('kiadások önkorm'!G89)</f>
        <v>26500000</v>
      </c>
      <c r="C13" s="3"/>
      <c r="D13" s="3"/>
      <c r="E13" s="3"/>
      <c r="F13" s="3"/>
      <c r="G13" s="3"/>
      <c r="H13" s="3"/>
      <c r="I13" s="3"/>
    </row>
    <row r="14" spans="1:9" ht="14.25">
      <c r="A14" s="27" t="s">
        <v>243</v>
      </c>
      <c r="B14" s="185">
        <f>SUM('kiadások önkorm'!G98)</f>
        <v>51300000</v>
      </c>
      <c r="C14" s="3"/>
      <c r="D14" s="3"/>
      <c r="E14" s="3"/>
      <c r="F14" s="3"/>
      <c r="G14" s="3"/>
      <c r="H14" s="3"/>
      <c r="I14" s="3"/>
    </row>
    <row r="15" spans="1:9" ht="14.25">
      <c r="A15" s="28" t="s">
        <v>235</v>
      </c>
      <c r="B15" s="185">
        <f>SUM(B7:B14)</f>
        <v>311703018</v>
      </c>
      <c r="C15" s="3"/>
      <c r="D15" s="3"/>
      <c r="E15" s="3"/>
      <c r="F15" s="3"/>
      <c r="G15" s="3"/>
      <c r="H15" s="3"/>
      <c r="I15" s="3"/>
    </row>
    <row r="16" spans="1:9" ht="14.25">
      <c r="A16" s="28" t="s">
        <v>244</v>
      </c>
      <c r="B16" s="185">
        <f>SUM('kiadások önkorm'!G111)</f>
        <v>2105629</v>
      </c>
      <c r="C16" s="3"/>
      <c r="D16" s="3"/>
      <c r="E16" s="3"/>
      <c r="F16" s="3"/>
      <c r="G16" s="3"/>
      <c r="H16" s="3"/>
      <c r="I16" s="3"/>
    </row>
    <row r="17" spans="1:9" ht="14.25">
      <c r="A17" s="36" t="s">
        <v>148</v>
      </c>
      <c r="B17" s="223">
        <f>SUM(B16+B15)</f>
        <v>313808647</v>
      </c>
      <c r="C17" s="3"/>
      <c r="D17" s="3"/>
      <c r="E17" s="3"/>
      <c r="F17" s="3"/>
      <c r="G17" s="3"/>
      <c r="H17" s="3"/>
      <c r="I17" s="3"/>
    </row>
    <row r="18" spans="1:9" ht="14.25">
      <c r="A18" s="27" t="s">
        <v>246</v>
      </c>
      <c r="B18" s="185">
        <f>SUM('bevételek önkormányzat'!G19)</f>
        <v>39057168</v>
      </c>
      <c r="C18" s="3"/>
      <c r="D18" s="3"/>
      <c r="E18" s="3"/>
      <c r="F18" s="3"/>
      <c r="G18" s="3"/>
      <c r="H18" s="3"/>
      <c r="I18" s="3"/>
    </row>
    <row r="19" spans="1:9" ht="14.25">
      <c r="A19" s="27" t="s">
        <v>247</v>
      </c>
      <c r="B19" s="185">
        <f>SUM('bevételek önkormányzat'!G55)</f>
        <v>126870768</v>
      </c>
      <c r="C19" s="3"/>
      <c r="D19" s="3"/>
      <c r="E19" s="3"/>
      <c r="F19" s="3"/>
      <c r="G19" s="3"/>
      <c r="H19" s="3"/>
      <c r="I19" s="3"/>
    </row>
    <row r="20" spans="1:9" ht="14.25">
      <c r="A20" s="27" t="s">
        <v>248</v>
      </c>
      <c r="B20" s="185">
        <f>SUM('bevételek önkormányzat'!G33)</f>
        <v>48550000</v>
      </c>
      <c r="C20" s="3"/>
      <c r="D20" s="3"/>
      <c r="E20" s="3"/>
      <c r="F20" s="3"/>
      <c r="G20" s="3"/>
      <c r="H20" s="3"/>
      <c r="I20" s="3"/>
    </row>
    <row r="21" spans="1:9" ht="14.25">
      <c r="A21" s="27" t="s">
        <v>249</v>
      </c>
      <c r="B21" s="185">
        <f>SUM('bevételek önkormányzat'!G44)</f>
        <v>65666782</v>
      </c>
      <c r="C21" s="3"/>
      <c r="D21" s="3"/>
      <c r="E21" s="3"/>
      <c r="F21" s="3"/>
      <c r="G21" s="3"/>
      <c r="H21" s="3"/>
      <c r="I21" s="3"/>
    </row>
    <row r="22" spans="1:9" ht="14.25">
      <c r="A22" s="27" t="s">
        <v>250</v>
      </c>
      <c r="B22" s="185">
        <f>'bevételek önkormányzat'!F61</f>
        <v>0</v>
      </c>
      <c r="C22" s="3"/>
      <c r="D22" s="3"/>
      <c r="E22" s="3"/>
      <c r="F22" s="3"/>
      <c r="G22" s="3"/>
      <c r="H22" s="3"/>
      <c r="I22" s="3"/>
    </row>
    <row r="23" spans="1:9" ht="14.25">
      <c r="A23" s="27" t="s">
        <v>251</v>
      </c>
      <c r="B23" s="185">
        <f>'bevételek önkormányzat'!F48</f>
        <v>0</v>
      </c>
      <c r="C23" s="3"/>
      <c r="D23" s="3"/>
      <c r="E23" s="3"/>
      <c r="F23" s="3"/>
      <c r="G23" s="3"/>
      <c r="H23" s="3"/>
      <c r="I23" s="3"/>
    </row>
    <row r="24" spans="1:9" ht="14.25">
      <c r="A24" s="27" t="s">
        <v>252</v>
      </c>
      <c r="B24" s="185">
        <f>'bevételek önkormányzat'!F65</f>
        <v>250000</v>
      </c>
      <c r="C24" s="3"/>
      <c r="D24" s="3"/>
      <c r="E24" s="3"/>
      <c r="F24" s="3"/>
      <c r="G24" s="3"/>
      <c r="H24" s="3"/>
      <c r="I24" s="3"/>
    </row>
    <row r="25" spans="1:9" ht="14.25">
      <c r="A25" s="28" t="s">
        <v>245</v>
      </c>
      <c r="B25" s="185">
        <f>SUM(B18:B24)</f>
        <v>280394718</v>
      </c>
      <c r="C25" s="3"/>
      <c r="D25" s="3"/>
      <c r="E25" s="3"/>
      <c r="F25" s="3"/>
      <c r="G25" s="3"/>
      <c r="H25" s="3"/>
      <c r="I25" s="3"/>
    </row>
    <row r="26" spans="1:9" ht="14.25">
      <c r="A26" s="28" t="s">
        <v>253</v>
      </c>
      <c r="B26" s="185">
        <f>SUM('bevételek önkormányzat'!G96)</f>
        <v>33413929</v>
      </c>
      <c r="C26" s="3"/>
      <c r="D26" s="3"/>
      <c r="E26" s="3"/>
      <c r="F26" s="3"/>
      <c r="G26" s="3"/>
      <c r="H26" s="3"/>
      <c r="I26" s="3"/>
    </row>
    <row r="27" spans="1:9" ht="14.25">
      <c r="A27" s="36" t="s">
        <v>149</v>
      </c>
      <c r="B27" s="65">
        <f>SUM(B25+B26)</f>
        <v>313808647</v>
      </c>
      <c r="C27" s="3"/>
      <c r="D27" s="3"/>
      <c r="E27" s="3"/>
      <c r="F27" s="3"/>
      <c r="G27" s="3"/>
      <c r="H27" s="3"/>
      <c r="I27" s="3"/>
    </row>
    <row r="28" spans="1:9" ht="14.25">
      <c r="A28" s="3"/>
      <c r="B28" s="64"/>
      <c r="C28" s="3"/>
      <c r="D28" s="3"/>
      <c r="E28" s="3"/>
      <c r="F28" s="3"/>
      <c r="G28" s="3"/>
      <c r="H28" s="3"/>
      <c r="I28" s="3"/>
    </row>
    <row r="29" spans="1:9" ht="14.25">
      <c r="A29" s="3"/>
      <c r="B29" s="64"/>
      <c r="C29" s="3"/>
      <c r="D29" s="3"/>
      <c r="E29" s="3"/>
      <c r="F29" s="3"/>
      <c r="G29" s="3"/>
      <c r="H29" s="3"/>
      <c r="I29" s="3"/>
    </row>
    <row r="30" spans="1:9" ht="14.25">
      <c r="A30" s="3"/>
      <c r="B30" s="64"/>
      <c r="C30" s="3"/>
      <c r="D30" s="3"/>
      <c r="E30" s="3"/>
      <c r="F30" s="3"/>
      <c r="G30" s="3"/>
      <c r="H30" s="3"/>
      <c r="I30" s="3"/>
    </row>
    <row r="31" spans="1:9" ht="14.25">
      <c r="A31" s="3"/>
      <c r="B31" s="64"/>
      <c r="C31" s="3"/>
      <c r="D31" s="3"/>
      <c r="E31" s="3"/>
      <c r="F31" s="3"/>
      <c r="G31" s="3"/>
      <c r="H31" s="3"/>
      <c r="I31" s="3"/>
    </row>
    <row r="32" spans="1:9" ht="14.25">
      <c r="A32" s="3"/>
      <c r="B32" s="64"/>
      <c r="C32" s="3"/>
      <c r="D32" s="3"/>
      <c r="E32" s="3"/>
      <c r="F32" s="3"/>
      <c r="G32" s="3"/>
      <c r="H32" s="3"/>
      <c r="I32" s="3"/>
    </row>
    <row r="33" spans="1:9" ht="14.25">
      <c r="A33" s="3"/>
      <c r="B33" s="64"/>
      <c r="C33" s="3"/>
      <c r="D33" s="3"/>
      <c r="E33" s="3"/>
      <c r="F33" s="3"/>
      <c r="G33" s="3"/>
      <c r="H33" s="3"/>
      <c r="I33" s="3"/>
    </row>
    <row r="34" spans="1:9" ht="14.25">
      <c r="A34" s="3"/>
      <c r="B34" s="64"/>
      <c r="C34" s="3"/>
      <c r="D34" s="3"/>
      <c r="E34" s="3"/>
      <c r="F34" s="3"/>
      <c r="G34" s="3"/>
      <c r="H34" s="3"/>
      <c r="I34" s="3"/>
    </row>
  </sheetData>
  <sheetProtection/>
  <mergeCells count="3">
    <mergeCell ref="A1:B1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zoomScalePageLayoutView="0" workbookViewId="0" topLeftCell="A16">
      <selection activeCell="C21" sqref="C21"/>
    </sheetView>
  </sheetViews>
  <sheetFormatPr defaultColWidth="9.140625" defaultRowHeight="15"/>
  <cols>
    <col min="1" max="1" width="65.00390625" style="70" customWidth="1"/>
    <col min="2" max="2" width="8.8515625" style="70" customWidth="1"/>
    <col min="3" max="3" width="18.28125" style="72" customWidth="1"/>
    <col min="4" max="16384" width="8.8515625" style="70" customWidth="1"/>
  </cols>
  <sheetData>
    <row r="1" spans="1:3" ht="13.5">
      <c r="A1" s="242" t="s">
        <v>620</v>
      </c>
      <c r="B1" s="242"/>
      <c r="C1" s="242"/>
    </row>
    <row r="2" spans="1:3" ht="24" customHeight="1">
      <c r="A2" s="238" t="s">
        <v>513</v>
      </c>
      <c r="B2" s="239"/>
      <c r="C2" s="239"/>
    </row>
    <row r="3" spans="1:3" ht="26.25" customHeight="1">
      <c r="A3" s="241" t="s">
        <v>501</v>
      </c>
      <c r="B3" s="239"/>
      <c r="C3" s="239"/>
    </row>
    <row r="5" spans="1:3" s="86" customFormat="1" ht="27">
      <c r="A5" s="125" t="s">
        <v>196</v>
      </c>
      <c r="B5" s="2" t="s">
        <v>255</v>
      </c>
      <c r="C5" s="124" t="s">
        <v>529</v>
      </c>
    </row>
    <row r="6" spans="1:3" ht="13.5">
      <c r="A6" s="4" t="s">
        <v>167</v>
      </c>
      <c r="B6" s="4" t="s">
        <v>465</v>
      </c>
      <c r="C6" s="75">
        <v>37000000</v>
      </c>
    </row>
    <row r="7" spans="1:3" ht="13.5">
      <c r="A7" s="4" t="s">
        <v>168</v>
      </c>
      <c r="B7" s="4" t="s">
        <v>465</v>
      </c>
      <c r="C7" s="75"/>
    </row>
    <row r="8" spans="1:3" ht="13.5">
      <c r="A8" s="4" t="s">
        <v>169</v>
      </c>
      <c r="B8" s="4" t="s">
        <v>465</v>
      </c>
      <c r="C8" s="75"/>
    </row>
    <row r="9" spans="1:3" ht="13.5">
      <c r="A9" s="4" t="s">
        <v>170</v>
      </c>
      <c r="B9" s="4" t="s">
        <v>465</v>
      </c>
      <c r="C9" s="75">
        <v>100000</v>
      </c>
    </row>
    <row r="10" spans="1:3" s="128" customFormat="1" ht="13.5">
      <c r="A10" s="6" t="s">
        <v>123</v>
      </c>
      <c r="B10" s="7" t="s">
        <v>465</v>
      </c>
      <c r="C10" s="127">
        <f>SUM(C6:C9)</f>
        <v>37100000</v>
      </c>
    </row>
    <row r="11" spans="1:3" ht="13.5">
      <c r="A11" s="4" t="s">
        <v>124</v>
      </c>
      <c r="B11" s="5" t="s">
        <v>466</v>
      </c>
      <c r="C11" s="75">
        <f>SUM(C12)</f>
        <v>10000000</v>
      </c>
    </row>
    <row r="12" spans="1:3" s="111" customFormat="1" ht="27">
      <c r="A12" s="109" t="s">
        <v>467</v>
      </c>
      <c r="B12" s="109" t="s">
        <v>466</v>
      </c>
      <c r="C12" s="114">
        <v>10000000</v>
      </c>
    </row>
    <row r="13" spans="1:3" s="111" customFormat="1" ht="27">
      <c r="A13" s="109" t="s">
        <v>468</v>
      </c>
      <c r="B13" s="109" t="s">
        <v>466</v>
      </c>
      <c r="C13" s="114"/>
    </row>
    <row r="14" spans="1:3" ht="13.5">
      <c r="A14" s="4" t="s">
        <v>126</v>
      </c>
      <c r="B14" s="5" t="s">
        <v>472</v>
      </c>
      <c r="C14" s="206">
        <f>SUM(C15:C18)</f>
        <v>0</v>
      </c>
    </row>
    <row r="15" spans="1:3" s="111" customFormat="1" ht="27">
      <c r="A15" s="109" t="s">
        <v>473</v>
      </c>
      <c r="B15" s="109" t="s">
        <v>472</v>
      </c>
      <c r="C15" s="207"/>
    </row>
    <row r="16" spans="1:3" s="111" customFormat="1" ht="27">
      <c r="A16" s="109" t="s">
        <v>474</v>
      </c>
      <c r="B16" s="109" t="s">
        <v>472</v>
      </c>
      <c r="C16" s="206">
        <v>0</v>
      </c>
    </row>
    <row r="17" spans="1:3" s="111" customFormat="1" ht="13.5">
      <c r="A17" s="109" t="s">
        <v>475</v>
      </c>
      <c r="B17" s="109" t="s">
        <v>472</v>
      </c>
      <c r="C17" s="114"/>
    </row>
    <row r="18" spans="1:3" s="111" customFormat="1" ht="13.5">
      <c r="A18" s="109" t="s">
        <v>476</v>
      </c>
      <c r="B18" s="109" t="s">
        <v>472</v>
      </c>
      <c r="C18" s="114"/>
    </row>
    <row r="19" spans="1:3" ht="13.5">
      <c r="A19" s="4" t="s">
        <v>171</v>
      </c>
      <c r="B19" s="5" t="s">
        <v>477</v>
      </c>
      <c r="C19" s="197">
        <f>SUM(C20:C21)</f>
        <v>1350000</v>
      </c>
    </row>
    <row r="20" spans="1:3" s="111" customFormat="1" ht="13.5">
      <c r="A20" s="109" t="s">
        <v>478</v>
      </c>
      <c r="B20" s="109" t="s">
        <v>477</v>
      </c>
      <c r="C20" s="197">
        <v>1350000</v>
      </c>
    </row>
    <row r="21" spans="1:3" s="111" customFormat="1" ht="13.5">
      <c r="A21" s="109" t="s">
        <v>479</v>
      </c>
      <c r="B21" s="109" t="s">
        <v>477</v>
      </c>
      <c r="C21" s="114">
        <v>0</v>
      </c>
    </row>
    <row r="22" spans="1:3" s="128" customFormat="1" ht="13.5">
      <c r="A22" s="6" t="s">
        <v>154</v>
      </c>
      <c r="B22" s="7" t="s">
        <v>480</v>
      </c>
      <c r="C22" s="127">
        <f>SUM(C11+C14+C19)</f>
        <v>11350000</v>
      </c>
    </row>
    <row r="23" spans="1:3" ht="13.5">
      <c r="A23" s="4" t="s">
        <v>172</v>
      </c>
      <c r="B23" s="4" t="s">
        <v>481</v>
      </c>
      <c r="C23" s="75"/>
    </row>
    <row r="24" spans="1:3" ht="13.5">
      <c r="A24" s="4" t="s">
        <v>173</v>
      </c>
      <c r="B24" s="4" t="s">
        <v>481</v>
      </c>
      <c r="C24" s="75"/>
    </row>
    <row r="25" spans="1:3" ht="13.5">
      <c r="A25" s="4" t="s">
        <v>174</v>
      </c>
      <c r="B25" s="4" t="s">
        <v>481</v>
      </c>
      <c r="C25" s="75"/>
    </row>
    <row r="26" spans="1:3" ht="13.5">
      <c r="A26" s="4" t="s">
        <v>175</v>
      </c>
      <c r="B26" s="4" t="s">
        <v>481</v>
      </c>
      <c r="C26" s="75"/>
    </row>
    <row r="27" spans="1:3" ht="13.5">
      <c r="A27" s="4" t="s">
        <v>176</v>
      </c>
      <c r="B27" s="4" t="s">
        <v>481</v>
      </c>
      <c r="C27" s="75"/>
    </row>
    <row r="28" spans="1:3" ht="13.5">
      <c r="A28" s="4" t="s">
        <v>177</v>
      </c>
      <c r="B28" s="4" t="s">
        <v>481</v>
      </c>
      <c r="C28" s="75"/>
    </row>
    <row r="29" spans="1:3" ht="13.5">
      <c r="A29" s="4" t="s">
        <v>178</v>
      </c>
      <c r="B29" s="4" t="s">
        <v>481</v>
      </c>
      <c r="C29" s="75"/>
    </row>
    <row r="30" spans="1:3" ht="13.5">
      <c r="A30" s="4" t="s">
        <v>179</v>
      </c>
      <c r="B30" s="4" t="s">
        <v>481</v>
      </c>
      <c r="C30" s="75"/>
    </row>
    <row r="31" spans="1:3" ht="39">
      <c r="A31" s="4" t="s">
        <v>180</v>
      </c>
      <c r="B31" s="4" t="s">
        <v>481</v>
      </c>
      <c r="C31" s="75"/>
    </row>
    <row r="32" spans="1:3" ht="13.5">
      <c r="A32" s="4" t="s">
        <v>181</v>
      </c>
      <c r="B32" s="4" t="s">
        <v>481</v>
      </c>
      <c r="C32" s="75">
        <v>100000</v>
      </c>
    </row>
    <row r="33" spans="1:3" s="128" customFormat="1" ht="13.5">
      <c r="A33" s="6" t="s">
        <v>128</v>
      </c>
      <c r="B33" s="7" t="s">
        <v>481</v>
      </c>
      <c r="C33" s="127">
        <f>SUM(C23:C32)</f>
        <v>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zoomScale="71" zoomScaleNormal="71" zoomScalePageLayoutView="0" workbookViewId="0" topLeftCell="B25">
      <selection activeCell="K14" sqref="K14"/>
    </sheetView>
  </sheetViews>
  <sheetFormatPr defaultColWidth="9.140625" defaultRowHeight="15"/>
  <cols>
    <col min="2" max="2" width="51.8515625" style="0" customWidth="1"/>
    <col min="4" max="6" width="20.421875" style="0" bestFit="1" customWidth="1"/>
    <col min="7" max="7" width="20.421875" style="220" bestFit="1" customWidth="1"/>
    <col min="8" max="15" width="20.421875" style="0" bestFit="1" customWidth="1"/>
    <col min="16" max="16" width="23.00390625" style="0" bestFit="1" customWidth="1"/>
  </cols>
  <sheetData>
    <row r="1" spans="1:16" ht="14.25">
      <c r="A1" s="248" t="s">
        <v>613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14.2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2:16" ht="15">
      <c r="B3" s="241" t="s">
        <v>655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6" ht="18">
      <c r="A4" s="147"/>
      <c r="B4" s="148" t="s">
        <v>530</v>
      </c>
      <c r="C4" s="148" t="s">
        <v>531</v>
      </c>
      <c r="D4" s="149" t="s">
        <v>532</v>
      </c>
      <c r="E4" s="149" t="s">
        <v>533</v>
      </c>
      <c r="F4" s="149" t="s">
        <v>534</v>
      </c>
      <c r="G4" s="218" t="s">
        <v>535</v>
      </c>
      <c r="H4" s="149" t="s">
        <v>536</v>
      </c>
      <c r="I4" s="149" t="s">
        <v>537</v>
      </c>
      <c r="J4" s="149" t="s">
        <v>538</v>
      </c>
      <c r="K4" s="149" t="s">
        <v>539</v>
      </c>
      <c r="L4" s="149" t="s">
        <v>540</v>
      </c>
      <c r="M4" s="149" t="s">
        <v>541</v>
      </c>
      <c r="N4" s="149" t="s">
        <v>542</v>
      </c>
      <c r="O4" s="149" t="s">
        <v>543</v>
      </c>
      <c r="P4" s="149" t="s">
        <v>544</v>
      </c>
    </row>
    <row r="5" spans="1:16" ht="14.25">
      <c r="A5" s="147"/>
      <c r="B5" s="48" t="s">
        <v>545</v>
      </c>
      <c r="C5" s="147"/>
      <c r="D5" s="150"/>
      <c r="E5" s="150"/>
      <c r="F5" s="150"/>
      <c r="G5" s="219"/>
      <c r="H5" s="150"/>
      <c r="I5" s="150"/>
      <c r="J5" s="150"/>
      <c r="K5" s="150"/>
      <c r="L5" s="150"/>
      <c r="M5" s="150"/>
      <c r="N5" s="150"/>
      <c r="O5" s="150"/>
      <c r="P5" s="150"/>
    </row>
    <row r="6" spans="1:16" ht="26.25">
      <c r="A6" s="151" t="s">
        <v>546</v>
      </c>
      <c r="B6" s="152" t="s">
        <v>254</v>
      </c>
      <c r="C6" s="153" t="s">
        <v>255</v>
      </c>
      <c r="D6" s="98" t="s">
        <v>547</v>
      </c>
      <c r="E6" s="98" t="s">
        <v>548</v>
      </c>
      <c r="F6" s="98" t="s">
        <v>549</v>
      </c>
      <c r="G6" s="96" t="s">
        <v>550</v>
      </c>
      <c r="H6" s="98" t="s">
        <v>551</v>
      </c>
      <c r="I6" s="98" t="s">
        <v>552</v>
      </c>
      <c r="J6" s="98" t="s">
        <v>553</v>
      </c>
      <c r="K6" s="98" t="s">
        <v>554</v>
      </c>
      <c r="L6" s="98" t="s">
        <v>555</v>
      </c>
      <c r="M6" s="98" t="s">
        <v>556</v>
      </c>
      <c r="N6" s="98" t="s">
        <v>557</v>
      </c>
      <c r="O6" s="98" t="s">
        <v>558</v>
      </c>
      <c r="P6" s="98" t="s">
        <v>206</v>
      </c>
    </row>
    <row r="7" spans="1:16" ht="30" customHeight="1">
      <c r="A7" s="151" t="s">
        <v>559</v>
      </c>
      <c r="B7" s="154" t="s">
        <v>109</v>
      </c>
      <c r="C7" s="155" t="s">
        <v>289</v>
      </c>
      <c r="D7" s="185">
        <v>4533000</v>
      </c>
      <c r="E7" s="185">
        <v>4533000</v>
      </c>
      <c r="F7" s="185">
        <v>4533000</v>
      </c>
      <c r="G7" s="181">
        <v>3160000</v>
      </c>
      <c r="H7" s="185">
        <v>4768200</v>
      </c>
      <c r="I7" s="185">
        <v>3593600</v>
      </c>
      <c r="J7" s="185">
        <v>3593600</v>
      </c>
      <c r="K7" s="185">
        <v>3593600</v>
      </c>
      <c r="L7" s="185">
        <v>4309600</v>
      </c>
      <c r="M7" s="185">
        <v>4309600</v>
      </c>
      <c r="N7" s="185">
        <v>4309600</v>
      </c>
      <c r="O7" s="185">
        <v>4474527</v>
      </c>
      <c r="P7" s="227">
        <f>SUM(D7:O7)</f>
        <v>49711327</v>
      </c>
    </row>
    <row r="8" spans="1:16" ht="30" customHeight="1">
      <c r="A8" s="151" t="s">
        <v>560</v>
      </c>
      <c r="B8" s="156" t="s">
        <v>80</v>
      </c>
      <c r="C8" s="155" t="s">
        <v>290</v>
      </c>
      <c r="D8" s="185">
        <v>758700</v>
      </c>
      <c r="E8" s="185">
        <v>758700</v>
      </c>
      <c r="F8" s="185">
        <v>758700</v>
      </c>
      <c r="G8" s="181">
        <v>563700</v>
      </c>
      <c r="H8" s="185">
        <v>657000</v>
      </c>
      <c r="I8" s="185">
        <v>492000</v>
      </c>
      <c r="J8" s="185">
        <v>492000</v>
      </c>
      <c r="K8" s="185">
        <v>492000</v>
      </c>
      <c r="L8" s="185">
        <v>503000</v>
      </c>
      <c r="M8" s="185">
        <v>503000</v>
      </c>
      <c r="N8" s="185">
        <v>503000</v>
      </c>
      <c r="O8" s="185">
        <v>546653</v>
      </c>
      <c r="P8" s="227">
        <f aca="true" t="shared" si="0" ref="P8:P16">SUM(D8:O8)</f>
        <v>7028453</v>
      </c>
    </row>
    <row r="9" spans="1:16" ht="30" customHeight="1">
      <c r="A9" s="151" t="s">
        <v>561</v>
      </c>
      <c r="B9" s="156" t="s">
        <v>63</v>
      </c>
      <c r="C9" s="155" t="s">
        <v>329</v>
      </c>
      <c r="D9" s="185">
        <v>3064200</v>
      </c>
      <c r="E9" s="185">
        <v>3500000</v>
      </c>
      <c r="F9" s="185">
        <v>17552000</v>
      </c>
      <c r="G9" s="181">
        <v>25535000</v>
      </c>
      <c r="H9" s="185">
        <v>11063500</v>
      </c>
      <c r="I9" s="185">
        <v>6601100</v>
      </c>
      <c r="J9" s="185">
        <v>7069011</v>
      </c>
      <c r="K9" s="185">
        <v>12899276</v>
      </c>
      <c r="L9" s="185">
        <v>6944935</v>
      </c>
      <c r="M9" s="185">
        <v>3479100</v>
      </c>
      <c r="N9" s="185">
        <v>1479100</v>
      </c>
      <c r="O9" s="185">
        <v>3487689</v>
      </c>
      <c r="P9" s="227">
        <f>SUM(D9:O9)</f>
        <v>102674911</v>
      </c>
    </row>
    <row r="10" spans="1:16" ht="30" customHeight="1">
      <c r="A10" s="151" t="s">
        <v>562</v>
      </c>
      <c r="B10" s="157" t="s">
        <v>65</v>
      </c>
      <c r="C10" s="155" t="s">
        <v>339</v>
      </c>
      <c r="D10" s="185">
        <v>20000</v>
      </c>
      <c r="E10" s="185">
        <v>20000</v>
      </c>
      <c r="F10" s="185">
        <v>120000</v>
      </c>
      <c r="G10" s="181">
        <v>120000</v>
      </c>
      <c r="H10" s="185">
        <v>120000</v>
      </c>
      <c r="I10" s="185">
        <v>120000</v>
      </c>
      <c r="J10" s="185">
        <v>120000</v>
      </c>
      <c r="K10" s="185">
        <v>1430000</v>
      </c>
      <c r="L10" s="185">
        <v>120000</v>
      </c>
      <c r="M10" s="185">
        <v>120000</v>
      </c>
      <c r="N10" s="185">
        <v>120000</v>
      </c>
      <c r="O10" s="185">
        <v>120000</v>
      </c>
      <c r="P10" s="227">
        <f t="shared" si="0"/>
        <v>2550000</v>
      </c>
    </row>
    <row r="11" spans="1:16" ht="30" customHeight="1">
      <c r="A11" s="151" t="s">
        <v>563</v>
      </c>
      <c r="B11" s="157" t="s">
        <v>68</v>
      </c>
      <c r="C11" s="155" t="s">
        <v>355</v>
      </c>
      <c r="D11" s="185">
        <v>2603000</v>
      </c>
      <c r="E11" s="185">
        <v>2603000</v>
      </c>
      <c r="F11" s="185">
        <v>2603000</v>
      </c>
      <c r="G11" s="181">
        <v>2603000</v>
      </c>
      <c r="H11" s="185">
        <v>2603000</v>
      </c>
      <c r="I11" s="185">
        <v>2703000</v>
      </c>
      <c r="J11" s="185">
        <v>3403000</v>
      </c>
      <c r="K11" s="185">
        <v>1939826</v>
      </c>
      <c r="L11" s="185">
        <v>4721467</v>
      </c>
      <c r="M11" s="185">
        <v>1603000</v>
      </c>
      <c r="N11" s="185">
        <v>603000</v>
      </c>
      <c r="O11" s="185">
        <v>5606516</v>
      </c>
      <c r="P11" s="227">
        <f t="shared" si="0"/>
        <v>33594809</v>
      </c>
    </row>
    <row r="12" spans="1:16" ht="30" customHeight="1">
      <c r="A12" s="151" t="s">
        <v>564</v>
      </c>
      <c r="B12" s="158" t="s">
        <v>565</v>
      </c>
      <c r="C12" s="155"/>
      <c r="D12" s="185"/>
      <c r="E12" s="185"/>
      <c r="F12" s="185"/>
      <c r="G12" s="181"/>
      <c r="H12" s="185"/>
      <c r="I12" s="185"/>
      <c r="J12" s="185"/>
      <c r="K12" s="185"/>
      <c r="L12" s="185"/>
      <c r="M12" s="185"/>
      <c r="N12" s="185"/>
      <c r="O12" s="185"/>
      <c r="P12" s="227">
        <f t="shared" si="0"/>
        <v>0</v>
      </c>
    </row>
    <row r="13" spans="1:16" ht="30" customHeight="1">
      <c r="A13" s="151" t="s">
        <v>566</v>
      </c>
      <c r="B13" s="126" t="s">
        <v>70</v>
      </c>
      <c r="C13" s="155" t="s">
        <v>369</v>
      </c>
      <c r="D13" s="185">
        <v>14592300</v>
      </c>
      <c r="E13" s="185"/>
      <c r="F13" s="185"/>
      <c r="G13" s="181">
        <v>7500000</v>
      </c>
      <c r="H13" s="185">
        <v>76000</v>
      </c>
      <c r="I13" s="185">
        <v>0</v>
      </c>
      <c r="J13" s="185">
        <v>13545440</v>
      </c>
      <c r="K13" s="185">
        <v>508000</v>
      </c>
      <c r="L13" s="185">
        <v>1382998</v>
      </c>
      <c r="M13" s="185">
        <v>738780</v>
      </c>
      <c r="N13" s="185"/>
      <c r="O13" s="185"/>
      <c r="P13" s="227">
        <f t="shared" si="0"/>
        <v>38343518</v>
      </c>
    </row>
    <row r="14" spans="1:16" ht="30" customHeight="1">
      <c r="A14" s="151" t="s">
        <v>567</v>
      </c>
      <c r="B14" s="157" t="s">
        <v>71</v>
      </c>
      <c r="C14" s="155" t="s">
        <v>378</v>
      </c>
      <c r="D14" s="185"/>
      <c r="E14" s="185"/>
      <c r="F14" s="185"/>
      <c r="G14" s="181">
        <v>16500000</v>
      </c>
      <c r="H14" s="185">
        <v>10000000</v>
      </c>
      <c r="I14" s="185"/>
      <c r="J14" s="185"/>
      <c r="K14" s="185"/>
      <c r="L14" s="185">
        <v>0</v>
      </c>
      <c r="M14" s="185"/>
      <c r="N14" s="185"/>
      <c r="O14" s="185"/>
      <c r="P14" s="227">
        <f t="shared" si="0"/>
        <v>26500000</v>
      </c>
    </row>
    <row r="15" spans="1:16" ht="30" customHeight="1">
      <c r="A15" s="151" t="s">
        <v>568</v>
      </c>
      <c r="B15" s="157" t="s">
        <v>72</v>
      </c>
      <c r="C15" s="155" t="s">
        <v>389</v>
      </c>
      <c r="D15" s="185"/>
      <c r="E15" s="185"/>
      <c r="F15" s="185"/>
      <c r="G15" s="181">
        <v>50000000</v>
      </c>
      <c r="H15" s="185"/>
      <c r="I15" s="185"/>
      <c r="J15" s="185"/>
      <c r="K15" s="185">
        <v>1300000</v>
      </c>
      <c r="L15" s="185">
        <v>0</v>
      </c>
      <c r="M15" s="185"/>
      <c r="N15" s="185"/>
      <c r="O15" s="185"/>
      <c r="P15" s="227">
        <f t="shared" si="0"/>
        <v>51300000</v>
      </c>
    </row>
    <row r="16" spans="1:17" ht="30" customHeight="1">
      <c r="A16" s="151" t="s">
        <v>569</v>
      </c>
      <c r="B16" s="158" t="s">
        <v>570</v>
      </c>
      <c r="C16" s="155"/>
      <c r="D16" s="185"/>
      <c r="E16" s="185"/>
      <c r="F16" s="185">
        <v>0</v>
      </c>
      <c r="G16" s="181"/>
      <c r="H16" s="185"/>
      <c r="I16" s="185"/>
      <c r="J16" s="185"/>
      <c r="K16" s="185"/>
      <c r="L16" s="185"/>
      <c r="M16" s="185"/>
      <c r="N16" s="185"/>
      <c r="O16" s="185"/>
      <c r="P16" s="227">
        <f t="shared" si="0"/>
        <v>0</v>
      </c>
      <c r="Q16" s="228"/>
    </row>
    <row r="17" spans="1:17" ht="30" customHeight="1">
      <c r="A17" s="151" t="s">
        <v>571</v>
      </c>
      <c r="B17" s="159" t="s">
        <v>111</v>
      </c>
      <c r="C17" s="160" t="s">
        <v>390</v>
      </c>
      <c r="D17" s="186">
        <f>SUM(D7:D15)</f>
        <v>25571200</v>
      </c>
      <c r="E17" s="186">
        <f aca="true" t="shared" si="1" ref="E17:O17">SUM(E7:E15)</f>
        <v>11414700</v>
      </c>
      <c r="F17" s="186">
        <f t="shared" si="1"/>
        <v>25566700</v>
      </c>
      <c r="G17" s="203">
        <f>SUM(G7:G15)</f>
        <v>105981700</v>
      </c>
      <c r="H17" s="186">
        <f t="shared" si="1"/>
        <v>29287700</v>
      </c>
      <c r="I17" s="186">
        <f t="shared" si="1"/>
        <v>13509700</v>
      </c>
      <c r="J17" s="186">
        <f t="shared" si="1"/>
        <v>28223051</v>
      </c>
      <c r="K17" s="186">
        <f>SUM(K7:K15)</f>
        <v>22162702</v>
      </c>
      <c r="L17" s="186">
        <f>SUM(L7:L15)</f>
        <v>17982000</v>
      </c>
      <c r="M17" s="186">
        <f t="shared" si="1"/>
        <v>10753480</v>
      </c>
      <c r="N17" s="186">
        <f t="shared" si="1"/>
        <v>7014700</v>
      </c>
      <c r="O17" s="186">
        <f t="shared" si="1"/>
        <v>14235385</v>
      </c>
      <c r="P17" s="186">
        <f>SUM(P7:P15)</f>
        <v>311703018</v>
      </c>
      <c r="Q17" s="228"/>
    </row>
    <row r="18" spans="1:17" ht="30" customHeight="1">
      <c r="A18" s="151" t="s">
        <v>572</v>
      </c>
      <c r="B18" s="161" t="s">
        <v>75</v>
      </c>
      <c r="C18" s="156" t="s">
        <v>417</v>
      </c>
      <c r="D18" s="185">
        <v>1502287</v>
      </c>
      <c r="E18" s="185"/>
      <c r="F18" s="185">
        <v>103342</v>
      </c>
      <c r="G18" s="181"/>
      <c r="H18" s="185"/>
      <c r="I18" s="185"/>
      <c r="J18" s="185">
        <v>500000</v>
      </c>
      <c r="K18" s="185"/>
      <c r="L18" s="185"/>
      <c r="M18" s="185"/>
      <c r="N18" s="185"/>
      <c r="O18" s="185"/>
      <c r="P18" s="227">
        <f>SUM(D18:O18)</f>
        <v>2105629</v>
      </c>
      <c r="Q18" s="228"/>
    </row>
    <row r="19" spans="1:17" ht="30" customHeight="1">
      <c r="A19" s="151" t="s">
        <v>573</v>
      </c>
      <c r="B19" s="161" t="s">
        <v>78</v>
      </c>
      <c r="C19" s="156" t="s">
        <v>427</v>
      </c>
      <c r="D19" s="185"/>
      <c r="E19" s="185"/>
      <c r="F19" s="185"/>
      <c r="G19" s="181"/>
      <c r="H19" s="185"/>
      <c r="I19" s="185"/>
      <c r="J19" s="185"/>
      <c r="K19" s="185"/>
      <c r="L19" s="185"/>
      <c r="M19" s="185"/>
      <c r="N19" s="185"/>
      <c r="O19" s="185"/>
      <c r="P19" s="227"/>
      <c r="Q19" s="228"/>
    </row>
    <row r="20" spans="1:17" ht="30" customHeight="1">
      <c r="A20" s="151" t="s">
        <v>574</v>
      </c>
      <c r="B20" s="162" t="s">
        <v>428</v>
      </c>
      <c r="C20" s="163" t="s">
        <v>429</v>
      </c>
      <c r="D20" s="185"/>
      <c r="E20" s="185"/>
      <c r="F20" s="185"/>
      <c r="G20" s="181"/>
      <c r="H20" s="185"/>
      <c r="I20" s="185"/>
      <c r="J20" s="185"/>
      <c r="K20" s="185"/>
      <c r="L20" s="185"/>
      <c r="M20" s="185"/>
      <c r="N20" s="185"/>
      <c r="O20" s="185"/>
      <c r="P20" s="227"/>
      <c r="Q20" s="228"/>
    </row>
    <row r="21" spans="1:17" ht="30" customHeight="1">
      <c r="A21" s="151" t="s">
        <v>575</v>
      </c>
      <c r="B21" s="164" t="s">
        <v>112</v>
      </c>
      <c r="C21" s="165" t="s">
        <v>430</v>
      </c>
      <c r="D21" s="186">
        <f aca="true" t="shared" si="2" ref="D21:O21">SUM(D18:D20)</f>
        <v>1502287</v>
      </c>
      <c r="E21" s="186">
        <f t="shared" si="2"/>
        <v>0</v>
      </c>
      <c r="F21" s="186">
        <f t="shared" si="2"/>
        <v>103342</v>
      </c>
      <c r="G21" s="203">
        <f t="shared" si="2"/>
        <v>0</v>
      </c>
      <c r="H21" s="186">
        <f t="shared" si="2"/>
        <v>0</v>
      </c>
      <c r="I21" s="186">
        <f t="shared" si="2"/>
        <v>0</v>
      </c>
      <c r="J21" s="186">
        <f t="shared" si="2"/>
        <v>500000</v>
      </c>
      <c r="K21" s="186">
        <f t="shared" si="2"/>
        <v>0</v>
      </c>
      <c r="L21" s="186">
        <f t="shared" si="2"/>
        <v>0</v>
      </c>
      <c r="M21" s="186">
        <f t="shared" si="2"/>
        <v>0</v>
      </c>
      <c r="N21" s="186">
        <f t="shared" si="2"/>
        <v>0</v>
      </c>
      <c r="O21" s="186">
        <f t="shared" si="2"/>
        <v>0</v>
      </c>
      <c r="P21" s="229">
        <f>SUM(P18:P20)</f>
        <v>2105629</v>
      </c>
      <c r="Q21" s="228"/>
    </row>
    <row r="22" spans="1:17" ht="30" customHeight="1">
      <c r="A22" s="151" t="s">
        <v>576</v>
      </c>
      <c r="B22" s="138" t="s">
        <v>148</v>
      </c>
      <c r="C22" s="29"/>
      <c r="D22" s="186">
        <f>D17+D21</f>
        <v>27073487</v>
      </c>
      <c r="E22" s="186">
        <f aca="true" t="shared" si="3" ref="E22:O22">E17+E21</f>
        <v>11414700</v>
      </c>
      <c r="F22" s="186">
        <f t="shared" si="3"/>
        <v>25670042</v>
      </c>
      <c r="G22" s="203">
        <f t="shared" si="3"/>
        <v>105981700</v>
      </c>
      <c r="H22" s="186">
        <f t="shared" si="3"/>
        <v>29287700</v>
      </c>
      <c r="I22" s="186">
        <f t="shared" si="3"/>
        <v>13509700</v>
      </c>
      <c r="J22" s="186">
        <f t="shared" si="3"/>
        <v>28723051</v>
      </c>
      <c r="K22" s="186">
        <f>K17+K21</f>
        <v>22162702</v>
      </c>
      <c r="L22" s="186">
        <f>L17+L21</f>
        <v>17982000</v>
      </c>
      <c r="M22" s="186">
        <f t="shared" si="3"/>
        <v>10753480</v>
      </c>
      <c r="N22" s="186">
        <f t="shared" si="3"/>
        <v>7014700</v>
      </c>
      <c r="O22" s="186">
        <f t="shared" si="3"/>
        <v>14235385</v>
      </c>
      <c r="P22" s="186">
        <f>P17+P21</f>
        <v>313808647</v>
      </c>
      <c r="Q22" s="228"/>
    </row>
    <row r="23" spans="1:17" ht="30" customHeight="1">
      <c r="A23" s="151" t="s">
        <v>577</v>
      </c>
      <c r="B23" s="152" t="s">
        <v>254</v>
      </c>
      <c r="C23" s="153" t="s">
        <v>578</v>
      </c>
      <c r="D23" s="185"/>
      <c r="E23" s="185"/>
      <c r="F23" s="185"/>
      <c r="G23" s="181"/>
      <c r="H23" s="185"/>
      <c r="I23" s="185"/>
      <c r="J23" s="185"/>
      <c r="K23" s="185"/>
      <c r="L23" s="185"/>
      <c r="M23" s="185"/>
      <c r="N23" s="185"/>
      <c r="O23" s="185"/>
      <c r="P23" s="227"/>
      <c r="Q23" s="228"/>
    </row>
    <row r="24" spans="1:17" ht="30" customHeight="1">
      <c r="A24" s="151" t="s">
        <v>579</v>
      </c>
      <c r="B24" s="156" t="s">
        <v>151</v>
      </c>
      <c r="C24" s="126" t="s">
        <v>451</v>
      </c>
      <c r="D24" s="185">
        <v>3254700</v>
      </c>
      <c r="E24" s="185">
        <v>1941384</v>
      </c>
      <c r="F24" s="185">
        <v>3254700</v>
      </c>
      <c r="G24" s="181">
        <v>3254700</v>
      </c>
      <c r="H24" s="185">
        <v>3254700</v>
      </c>
      <c r="I24" s="185">
        <v>3254700</v>
      </c>
      <c r="J24" s="185">
        <v>3254700</v>
      </c>
      <c r="K24" s="185">
        <v>3254700</v>
      </c>
      <c r="L24" s="185">
        <v>3254700</v>
      </c>
      <c r="M24" s="185">
        <v>3254700</v>
      </c>
      <c r="N24" s="185">
        <v>3254700</v>
      </c>
      <c r="O24" s="185">
        <v>4568784</v>
      </c>
      <c r="P24" s="230">
        <f>SUM(D24:O24)</f>
        <v>39057168</v>
      </c>
      <c r="Q24" s="228"/>
    </row>
    <row r="25" spans="1:17" ht="30" customHeight="1">
      <c r="A25" s="151" t="s">
        <v>580</v>
      </c>
      <c r="B25" s="156" t="s">
        <v>155</v>
      </c>
      <c r="C25" s="126" t="s">
        <v>482</v>
      </c>
      <c r="D25" s="185">
        <v>280000</v>
      </c>
      <c r="E25" s="185">
        <v>210000</v>
      </c>
      <c r="F25" s="185">
        <v>21305000</v>
      </c>
      <c r="G25" s="181">
        <v>1500399</v>
      </c>
      <c r="H25" s="185">
        <v>700000</v>
      </c>
      <c r="I25" s="185">
        <v>50000</v>
      </c>
      <c r="J25" s="185">
        <v>500000</v>
      </c>
      <c r="K25" s="185">
        <v>600000</v>
      </c>
      <c r="L25" s="185">
        <v>12305000</v>
      </c>
      <c r="M25" s="185">
        <v>5704000</v>
      </c>
      <c r="N25" s="185">
        <v>2704000</v>
      </c>
      <c r="O25" s="185">
        <v>2691601</v>
      </c>
      <c r="P25" s="230">
        <f aca="true" t="shared" si="4" ref="P25:P32">SUM(D25:O25)</f>
        <v>48550000</v>
      </c>
      <c r="Q25" s="228"/>
    </row>
    <row r="26" spans="1:17" ht="30" customHeight="1">
      <c r="A26" s="151" t="s">
        <v>581</v>
      </c>
      <c r="B26" s="157" t="s">
        <v>156</v>
      </c>
      <c r="C26" s="126" t="s">
        <v>1</v>
      </c>
      <c r="D26" s="185">
        <v>1511000</v>
      </c>
      <c r="E26" s="185">
        <v>1000000</v>
      </c>
      <c r="F26" s="185">
        <v>1000000</v>
      </c>
      <c r="G26" s="181">
        <v>16217000</v>
      </c>
      <c r="H26" s="185">
        <v>1326000</v>
      </c>
      <c r="I26" s="185">
        <v>5199000</v>
      </c>
      <c r="J26" s="185">
        <v>9037700</v>
      </c>
      <c r="K26" s="185">
        <v>18302002</v>
      </c>
      <c r="L26" s="185">
        <v>2416300</v>
      </c>
      <c r="M26" s="185">
        <v>1788780</v>
      </c>
      <c r="N26" s="185">
        <v>1050000</v>
      </c>
      <c r="O26" s="185">
        <v>6819000</v>
      </c>
      <c r="P26" s="227">
        <f t="shared" si="4"/>
        <v>65666782</v>
      </c>
      <c r="Q26" s="228"/>
    </row>
    <row r="27" spans="1:17" ht="30" customHeight="1">
      <c r="A27" s="151" t="s">
        <v>582</v>
      </c>
      <c r="B27" s="156" t="s">
        <v>158</v>
      </c>
      <c r="C27" s="126" t="s">
        <v>14</v>
      </c>
      <c r="D27" s="185"/>
      <c r="E27" s="185"/>
      <c r="F27" s="185"/>
      <c r="G27" s="181"/>
      <c r="H27" s="185"/>
      <c r="I27" s="185"/>
      <c r="J27" s="185"/>
      <c r="K27" s="185"/>
      <c r="L27" s="185"/>
      <c r="M27" s="185"/>
      <c r="N27" s="185"/>
      <c r="O27" s="185"/>
      <c r="P27" s="227">
        <f t="shared" si="4"/>
        <v>0</v>
      </c>
      <c r="Q27" s="228"/>
    </row>
    <row r="28" spans="1:17" ht="30" customHeight="1">
      <c r="A28" s="151" t="s">
        <v>583</v>
      </c>
      <c r="B28" s="158" t="s">
        <v>565</v>
      </c>
      <c r="C28" s="166"/>
      <c r="D28" s="185"/>
      <c r="E28" s="185"/>
      <c r="F28" s="185"/>
      <c r="G28" s="181"/>
      <c r="H28" s="185"/>
      <c r="I28" s="185"/>
      <c r="J28" s="185"/>
      <c r="K28" s="185"/>
      <c r="L28" s="185"/>
      <c r="M28" s="185"/>
      <c r="N28" s="185"/>
      <c r="O28" s="185"/>
      <c r="P28" s="227">
        <f t="shared" si="4"/>
        <v>0</v>
      </c>
      <c r="Q28" s="228"/>
    </row>
    <row r="29" spans="1:17" ht="30" customHeight="1">
      <c r="A29" s="151" t="s">
        <v>584</v>
      </c>
      <c r="B29" s="156" t="s">
        <v>152</v>
      </c>
      <c r="C29" s="126" t="s">
        <v>459</v>
      </c>
      <c r="D29" s="185"/>
      <c r="E29" s="185"/>
      <c r="F29" s="185"/>
      <c r="G29" s="181">
        <v>85002601</v>
      </c>
      <c r="H29" s="185">
        <v>24000000</v>
      </c>
      <c r="I29" s="185">
        <v>5000000</v>
      </c>
      <c r="J29" s="185">
        <v>12868167</v>
      </c>
      <c r="K29" s="185"/>
      <c r="L29" s="185"/>
      <c r="M29" s="185"/>
      <c r="N29" s="185"/>
      <c r="O29" s="185"/>
      <c r="P29" s="227">
        <f t="shared" si="4"/>
        <v>126870768</v>
      </c>
      <c r="Q29" s="228"/>
    </row>
    <row r="30" spans="1:17" ht="30" customHeight="1">
      <c r="A30" s="151" t="s">
        <v>585</v>
      </c>
      <c r="B30" s="156" t="s">
        <v>157</v>
      </c>
      <c r="C30" s="126" t="s">
        <v>9</v>
      </c>
      <c r="D30" s="185"/>
      <c r="E30" s="185"/>
      <c r="F30" s="185"/>
      <c r="G30" s="181"/>
      <c r="H30" s="185"/>
      <c r="I30" s="185"/>
      <c r="J30" s="185"/>
      <c r="K30" s="185"/>
      <c r="L30" s="185"/>
      <c r="M30" s="185"/>
      <c r="N30" s="185"/>
      <c r="O30" s="185"/>
      <c r="P30" s="227">
        <f t="shared" si="4"/>
        <v>0</v>
      </c>
      <c r="Q30" s="228"/>
    </row>
    <row r="31" spans="1:17" ht="30" customHeight="1">
      <c r="A31" s="151" t="s">
        <v>586</v>
      </c>
      <c r="B31" s="156" t="s">
        <v>160</v>
      </c>
      <c r="C31" s="126" t="s">
        <v>19</v>
      </c>
      <c r="D31" s="185">
        <v>18500</v>
      </c>
      <c r="E31" s="185">
        <v>18500</v>
      </c>
      <c r="F31" s="185">
        <v>7000</v>
      </c>
      <c r="G31" s="181">
        <v>7000</v>
      </c>
      <c r="H31" s="185">
        <v>7000</v>
      </c>
      <c r="I31" s="185">
        <v>6000</v>
      </c>
      <c r="J31" s="185">
        <v>6000</v>
      </c>
      <c r="K31" s="185">
        <v>6000</v>
      </c>
      <c r="L31" s="185">
        <v>6000</v>
      </c>
      <c r="M31" s="185">
        <v>6000</v>
      </c>
      <c r="N31" s="185">
        <v>6000</v>
      </c>
      <c r="O31" s="185">
        <v>156000</v>
      </c>
      <c r="P31" s="227">
        <f t="shared" si="4"/>
        <v>250000</v>
      </c>
      <c r="Q31" s="228"/>
    </row>
    <row r="32" spans="1:17" ht="30" customHeight="1">
      <c r="A32" s="151" t="s">
        <v>587</v>
      </c>
      <c r="B32" s="158" t="s">
        <v>570</v>
      </c>
      <c r="C32" s="166"/>
      <c r="D32" s="185"/>
      <c r="E32" s="185"/>
      <c r="F32" s="185"/>
      <c r="G32" s="181"/>
      <c r="H32" s="185"/>
      <c r="I32" s="185"/>
      <c r="J32" s="185"/>
      <c r="K32" s="185"/>
      <c r="L32" s="185"/>
      <c r="M32" s="185"/>
      <c r="N32" s="185"/>
      <c r="O32" s="185"/>
      <c r="P32" s="227">
        <f t="shared" si="4"/>
        <v>0</v>
      </c>
      <c r="Q32" s="228"/>
    </row>
    <row r="33" spans="1:17" ht="30" customHeight="1">
      <c r="A33" s="151" t="s">
        <v>588</v>
      </c>
      <c r="B33" s="167" t="s">
        <v>159</v>
      </c>
      <c r="C33" s="159" t="s">
        <v>20</v>
      </c>
      <c r="D33" s="186">
        <f aca="true" t="shared" si="5" ref="D33:O33">SUM(D24:D31)</f>
        <v>5064200</v>
      </c>
      <c r="E33" s="186">
        <f t="shared" si="5"/>
        <v>3169884</v>
      </c>
      <c r="F33" s="186">
        <f t="shared" si="5"/>
        <v>25566700</v>
      </c>
      <c r="G33" s="203">
        <f t="shared" si="5"/>
        <v>105981700</v>
      </c>
      <c r="H33" s="186">
        <f t="shared" si="5"/>
        <v>29287700</v>
      </c>
      <c r="I33" s="186">
        <f t="shared" si="5"/>
        <v>13509700</v>
      </c>
      <c r="J33" s="186">
        <f t="shared" si="5"/>
        <v>25666567</v>
      </c>
      <c r="K33" s="186">
        <f t="shared" si="5"/>
        <v>22162702</v>
      </c>
      <c r="L33" s="186">
        <f t="shared" si="5"/>
        <v>17982000</v>
      </c>
      <c r="M33" s="186">
        <f t="shared" si="5"/>
        <v>10753480</v>
      </c>
      <c r="N33" s="186">
        <f t="shared" si="5"/>
        <v>7014700</v>
      </c>
      <c r="O33" s="186">
        <f t="shared" si="5"/>
        <v>14235385</v>
      </c>
      <c r="P33" s="229">
        <f>SUM(P24:P31)</f>
        <v>280394718</v>
      </c>
      <c r="Q33" s="228"/>
    </row>
    <row r="34" spans="1:17" ht="30" customHeight="1">
      <c r="A34" s="151" t="s">
        <v>589</v>
      </c>
      <c r="B34" s="168" t="s">
        <v>590</v>
      </c>
      <c r="C34" s="169"/>
      <c r="D34" s="185"/>
      <c r="E34" s="185"/>
      <c r="F34" s="185"/>
      <c r="G34" s="181"/>
      <c r="H34" s="185"/>
      <c r="I34" s="185"/>
      <c r="J34" s="185"/>
      <c r="K34" s="185"/>
      <c r="L34" s="185"/>
      <c r="M34" s="185"/>
      <c r="N34" s="185"/>
      <c r="O34" s="185"/>
      <c r="P34" s="227"/>
      <c r="Q34" s="228"/>
    </row>
    <row r="35" spans="1:17" ht="30" customHeight="1">
      <c r="A35" s="151" t="s">
        <v>591</v>
      </c>
      <c r="B35" s="168" t="s">
        <v>592</v>
      </c>
      <c r="C35" s="169"/>
      <c r="D35" s="185"/>
      <c r="E35" s="185"/>
      <c r="F35" s="185"/>
      <c r="G35" s="181"/>
      <c r="H35" s="185"/>
      <c r="I35" s="185"/>
      <c r="J35" s="185"/>
      <c r="K35" s="185"/>
      <c r="L35" s="185"/>
      <c r="M35" s="185"/>
      <c r="N35" s="185"/>
      <c r="O35" s="185"/>
      <c r="P35" s="227"/>
      <c r="Q35" s="228"/>
    </row>
    <row r="36" spans="1:17" ht="30" customHeight="1">
      <c r="A36" s="151" t="s">
        <v>593</v>
      </c>
      <c r="B36" s="170" t="s">
        <v>164</v>
      </c>
      <c r="C36" s="171" t="s">
        <v>45</v>
      </c>
      <c r="D36" s="185">
        <v>22009287</v>
      </c>
      <c r="E36" s="185">
        <v>8244816</v>
      </c>
      <c r="F36" s="185">
        <v>103342</v>
      </c>
      <c r="G36" s="181"/>
      <c r="H36" s="185"/>
      <c r="I36" s="185"/>
      <c r="J36" s="185">
        <v>3056484</v>
      </c>
      <c r="K36" s="185"/>
      <c r="L36" s="185"/>
      <c r="M36" s="185"/>
      <c r="N36" s="185"/>
      <c r="O36" s="185"/>
      <c r="P36" s="227">
        <f>SUM(D36:O36)</f>
        <v>33413929</v>
      </c>
      <c r="Q36" s="228"/>
    </row>
    <row r="37" spans="1:17" ht="30" customHeight="1">
      <c r="A37" s="151" t="s">
        <v>594</v>
      </c>
      <c r="B37" s="172" t="s">
        <v>165</v>
      </c>
      <c r="C37" s="171" t="s">
        <v>53</v>
      </c>
      <c r="D37" s="185"/>
      <c r="E37" s="185"/>
      <c r="F37" s="185"/>
      <c r="G37" s="181"/>
      <c r="H37" s="185"/>
      <c r="I37" s="185"/>
      <c r="J37" s="185"/>
      <c r="K37" s="185"/>
      <c r="L37" s="185"/>
      <c r="M37" s="185"/>
      <c r="N37" s="185"/>
      <c r="O37" s="185"/>
      <c r="P37" s="227"/>
      <c r="Q37" s="228"/>
    </row>
    <row r="38" spans="1:17" ht="30" customHeight="1">
      <c r="A38" s="151" t="s">
        <v>595</v>
      </c>
      <c r="B38" s="170" t="s">
        <v>54</v>
      </c>
      <c r="C38" s="171" t="s">
        <v>55</v>
      </c>
      <c r="D38" s="185"/>
      <c r="E38" s="185"/>
      <c r="F38" s="185"/>
      <c r="G38" s="181"/>
      <c r="H38" s="185"/>
      <c r="I38" s="185"/>
      <c r="J38" s="185"/>
      <c r="K38" s="185"/>
      <c r="L38" s="185"/>
      <c r="M38" s="185"/>
      <c r="N38" s="185"/>
      <c r="O38" s="185"/>
      <c r="P38" s="227"/>
      <c r="Q38" s="228"/>
    </row>
    <row r="39" spans="1:17" ht="30" customHeight="1">
      <c r="A39" s="151" t="s">
        <v>596</v>
      </c>
      <c r="B39" s="164" t="s">
        <v>166</v>
      </c>
      <c r="C39" s="165" t="s">
        <v>56</v>
      </c>
      <c r="D39" s="186">
        <f aca="true" t="shared" si="6" ref="D39:O39">SUM(D36:D38)</f>
        <v>22009287</v>
      </c>
      <c r="E39" s="186">
        <f t="shared" si="6"/>
        <v>8244816</v>
      </c>
      <c r="F39" s="186">
        <f t="shared" si="6"/>
        <v>103342</v>
      </c>
      <c r="G39" s="203">
        <f t="shared" si="6"/>
        <v>0</v>
      </c>
      <c r="H39" s="186">
        <f t="shared" si="6"/>
        <v>0</v>
      </c>
      <c r="I39" s="186">
        <f t="shared" si="6"/>
        <v>0</v>
      </c>
      <c r="J39" s="186">
        <f t="shared" si="6"/>
        <v>3056484</v>
      </c>
      <c r="K39" s="186">
        <f t="shared" si="6"/>
        <v>0</v>
      </c>
      <c r="L39" s="186">
        <f t="shared" si="6"/>
        <v>0</v>
      </c>
      <c r="M39" s="186">
        <f t="shared" si="6"/>
        <v>0</v>
      </c>
      <c r="N39" s="186">
        <f t="shared" si="6"/>
        <v>0</v>
      </c>
      <c r="O39" s="186">
        <f t="shared" si="6"/>
        <v>0</v>
      </c>
      <c r="P39" s="229">
        <f>SUM(P36:P38)</f>
        <v>33413929</v>
      </c>
      <c r="Q39" s="228"/>
    </row>
    <row r="40" spans="1:17" ht="30" customHeight="1">
      <c r="A40" s="151" t="s">
        <v>597</v>
      </c>
      <c r="B40" s="138" t="s">
        <v>149</v>
      </c>
      <c r="C40" s="29"/>
      <c r="D40" s="186">
        <f>D33+D39</f>
        <v>27073487</v>
      </c>
      <c r="E40" s="186">
        <f aca="true" t="shared" si="7" ref="E40:O40">E33+E39</f>
        <v>11414700</v>
      </c>
      <c r="F40" s="186">
        <f t="shared" si="7"/>
        <v>25670042</v>
      </c>
      <c r="G40" s="203">
        <f t="shared" si="7"/>
        <v>105981700</v>
      </c>
      <c r="H40" s="186">
        <f t="shared" si="7"/>
        <v>29287700</v>
      </c>
      <c r="I40" s="186">
        <f t="shared" si="7"/>
        <v>13509700</v>
      </c>
      <c r="J40" s="186">
        <f t="shared" si="7"/>
        <v>28723051</v>
      </c>
      <c r="K40" s="186">
        <f t="shared" si="7"/>
        <v>22162702</v>
      </c>
      <c r="L40" s="186">
        <f t="shared" si="7"/>
        <v>17982000</v>
      </c>
      <c r="M40" s="186">
        <f t="shared" si="7"/>
        <v>10753480</v>
      </c>
      <c r="N40" s="186">
        <f t="shared" si="7"/>
        <v>7014700</v>
      </c>
      <c r="O40" s="186">
        <f t="shared" si="7"/>
        <v>14235385</v>
      </c>
      <c r="P40" s="186">
        <f>P33+P39</f>
        <v>313808647</v>
      </c>
      <c r="Q40" s="228"/>
    </row>
    <row r="41" spans="3:17" ht="14.25">
      <c r="C41" s="50"/>
      <c r="D41" s="231"/>
      <c r="E41" s="231"/>
      <c r="F41" s="231"/>
      <c r="G41" s="232"/>
      <c r="H41" s="231"/>
      <c r="I41" s="231"/>
      <c r="J41" s="231"/>
      <c r="K41" s="231"/>
      <c r="L41" s="231"/>
      <c r="M41" s="231"/>
      <c r="N41" s="231"/>
      <c r="O41" s="231"/>
      <c r="P41" s="231"/>
      <c r="Q41" s="228"/>
    </row>
    <row r="42" spans="3:17" ht="14.25">
      <c r="C42" s="50"/>
      <c r="D42" s="231"/>
      <c r="E42" s="231"/>
      <c r="F42" s="231"/>
      <c r="G42" s="232"/>
      <c r="H42" s="231"/>
      <c r="I42" s="231"/>
      <c r="J42" s="231"/>
      <c r="K42" s="231"/>
      <c r="L42" s="231"/>
      <c r="M42" s="231"/>
      <c r="N42" s="231"/>
      <c r="O42" s="231"/>
      <c r="P42" s="231"/>
      <c r="Q42" s="228"/>
    </row>
    <row r="43" spans="4:17" ht="14.25">
      <c r="D43" s="228"/>
      <c r="E43" s="228"/>
      <c r="F43" s="228"/>
      <c r="G43" s="233"/>
      <c r="H43" s="228"/>
      <c r="I43" s="228"/>
      <c r="J43" s="228"/>
      <c r="K43" s="228"/>
      <c r="L43" s="228"/>
      <c r="M43" s="228"/>
      <c r="N43" s="228"/>
      <c r="O43" s="228"/>
      <c r="P43" s="228"/>
      <c r="Q43" s="228"/>
    </row>
    <row r="44" spans="4:17" ht="14.25">
      <c r="D44" s="228"/>
      <c r="E44" s="228"/>
      <c r="F44" s="228"/>
      <c r="G44" s="233"/>
      <c r="H44" s="228"/>
      <c r="I44" s="228"/>
      <c r="J44" s="228"/>
      <c r="K44" s="228"/>
      <c r="L44" s="228"/>
      <c r="M44" s="228"/>
      <c r="N44" s="228"/>
      <c r="O44" s="234"/>
      <c r="P44" s="228"/>
      <c r="Q44" s="228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SheetLayoutView="85" zoomScalePageLayoutView="0" workbookViewId="0" topLeftCell="A91">
      <selection activeCell="G111" sqref="G111"/>
    </sheetView>
  </sheetViews>
  <sheetFormatPr defaultColWidth="9.140625" defaultRowHeight="15"/>
  <cols>
    <col min="1" max="1" width="105.140625" style="70" customWidth="1"/>
    <col min="2" max="2" width="8.8515625" style="70" customWidth="1"/>
    <col min="3" max="3" width="20.421875" style="71" bestFit="1" customWidth="1"/>
    <col min="4" max="4" width="20.140625" style="72" customWidth="1"/>
    <col min="5" max="5" width="18.8515625" style="72" customWidth="1"/>
    <col min="6" max="7" width="20.421875" style="72" bestFit="1" customWidth="1"/>
    <col min="8" max="8" width="21.140625" style="70" customWidth="1"/>
    <col min="9" max="9" width="8.8515625" style="70" customWidth="1"/>
    <col min="10" max="10" width="18.00390625" style="70" bestFit="1" customWidth="1"/>
    <col min="11" max="16384" width="8.8515625" style="70" customWidth="1"/>
  </cols>
  <sheetData>
    <row r="1" spans="1:7" ht="13.5">
      <c r="A1" s="242" t="s">
        <v>514</v>
      </c>
      <c r="B1" s="242"/>
      <c r="C1" s="242"/>
      <c r="D1" s="242"/>
      <c r="E1" s="242"/>
      <c r="F1" s="242"/>
      <c r="G1" s="70"/>
    </row>
    <row r="3" spans="1:7" ht="21" customHeight="1">
      <c r="A3" s="238" t="s">
        <v>515</v>
      </c>
      <c r="B3" s="239"/>
      <c r="C3" s="239"/>
      <c r="D3" s="239"/>
      <c r="E3" s="239"/>
      <c r="F3" s="240"/>
      <c r="G3" s="70"/>
    </row>
    <row r="4" spans="1:7" ht="18.75" customHeight="1">
      <c r="A4" s="241" t="s">
        <v>496</v>
      </c>
      <c r="B4" s="239"/>
      <c r="C4" s="239"/>
      <c r="D4" s="239"/>
      <c r="E4" s="239"/>
      <c r="F4" s="240"/>
      <c r="G4" s="70"/>
    </row>
    <row r="5" ht="18">
      <c r="A5" s="30"/>
    </row>
    <row r="6" ht="13.5">
      <c r="A6" s="50" t="s">
        <v>205</v>
      </c>
    </row>
    <row r="7" spans="1:7" s="86" customFormat="1" ht="26.25">
      <c r="A7" s="7" t="s">
        <v>254</v>
      </c>
      <c r="B7" s="2" t="s">
        <v>255</v>
      </c>
      <c r="C7" s="84" t="s">
        <v>187</v>
      </c>
      <c r="D7" s="85" t="s">
        <v>188</v>
      </c>
      <c r="E7" s="85" t="s">
        <v>226</v>
      </c>
      <c r="F7" s="84" t="s">
        <v>217</v>
      </c>
      <c r="G7" s="84" t="s">
        <v>614</v>
      </c>
    </row>
    <row r="8" spans="1:10" ht="13.5">
      <c r="A8" s="17" t="s">
        <v>256</v>
      </c>
      <c r="B8" s="18" t="s">
        <v>257</v>
      </c>
      <c r="C8" s="73">
        <v>44242523</v>
      </c>
      <c r="D8" s="74"/>
      <c r="E8" s="74"/>
      <c r="F8" s="75">
        <f>SUM(C8:E8)</f>
        <v>44242523</v>
      </c>
      <c r="G8" s="185">
        <v>38939523</v>
      </c>
      <c r="J8" s="199"/>
    </row>
    <row r="9" spans="1:10" ht="13.5">
      <c r="A9" s="17" t="s">
        <v>258</v>
      </c>
      <c r="B9" s="19" t="s">
        <v>259</v>
      </c>
      <c r="C9" s="73"/>
      <c r="D9" s="74"/>
      <c r="E9" s="74"/>
      <c r="F9" s="75">
        <f aca="true" t="shared" si="0" ref="F9:G14">SUM(C9:E9)</f>
        <v>0</v>
      </c>
      <c r="G9" s="185">
        <f t="shared" si="0"/>
        <v>0</v>
      </c>
      <c r="J9" s="199"/>
    </row>
    <row r="10" spans="1:10" ht="13.5">
      <c r="A10" s="17" t="s">
        <v>260</v>
      </c>
      <c r="B10" s="19" t="s">
        <v>261</v>
      </c>
      <c r="C10" s="73"/>
      <c r="D10" s="74"/>
      <c r="E10" s="74"/>
      <c r="F10" s="75">
        <f t="shared" si="0"/>
        <v>0</v>
      </c>
      <c r="G10" s="185">
        <f t="shared" si="0"/>
        <v>0</v>
      </c>
      <c r="J10" s="199"/>
    </row>
    <row r="11" spans="1:10" ht="13.5">
      <c r="A11" s="20" t="s">
        <v>262</v>
      </c>
      <c r="B11" s="19" t="s">
        <v>263</v>
      </c>
      <c r="C11" s="73"/>
      <c r="D11" s="74"/>
      <c r="E11" s="74"/>
      <c r="F11" s="75">
        <f t="shared" si="0"/>
        <v>0</v>
      </c>
      <c r="G11" s="185">
        <f t="shared" si="0"/>
        <v>0</v>
      </c>
      <c r="J11" s="199"/>
    </row>
    <row r="12" spans="1:10" ht="13.5">
      <c r="A12" s="20" t="s">
        <v>264</v>
      </c>
      <c r="B12" s="19" t="s">
        <v>265</v>
      </c>
      <c r="C12" s="73"/>
      <c r="D12" s="74"/>
      <c r="E12" s="74"/>
      <c r="F12" s="75">
        <f t="shared" si="0"/>
        <v>0</v>
      </c>
      <c r="G12" s="185">
        <f t="shared" si="0"/>
        <v>0</v>
      </c>
      <c r="J12" s="199"/>
    </row>
    <row r="13" spans="1:10" ht="13.5">
      <c r="A13" s="20" t="s">
        <v>266</v>
      </c>
      <c r="B13" s="19" t="s">
        <v>267</v>
      </c>
      <c r="C13" s="73">
        <v>717000</v>
      </c>
      <c r="D13" s="74"/>
      <c r="E13" s="74"/>
      <c r="F13" s="75">
        <f t="shared" si="0"/>
        <v>717000</v>
      </c>
      <c r="G13" s="185">
        <f t="shared" si="0"/>
        <v>717000</v>
      </c>
      <c r="J13" s="199"/>
    </row>
    <row r="14" spans="1:10" ht="13.5">
      <c r="A14" s="20" t="s">
        <v>268</v>
      </c>
      <c r="B14" s="19" t="s">
        <v>269</v>
      </c>
      <c r="C14" s="73">
        <v>0</v>
      </c>
      <c r="D14" s="74"/>
      <c r="E14" s="74"/>
      <c r="F14" s="75">
        <f t="shared" si="0"/>
        <v>0</v>
      </c>
      <c r="G14" s="185">
        <f t="shared" si="0"/>
        <v>0</v>
      </c>
      <c r="J14" s="199"/>
    </row>
    <row r="15" spans="1:10" ht="13.5">
      <c r="A15" s="20" t="s">
        <v>270</v>
      </c>
      <c r="B15" s="19" t="s">
        <v>271</v>
      </c>
      <c r="C15" s="73"/>
      <c r="D15" s="74"/>
      <c r="E15" s="74"/>
      <c r="F15" s="75"/>
      <c r="G15" s="185"/>
      <c r="J15" s="199"/>
    </row>
    <row r="16" spans="1:10" ht="13.5">
      <c r="A16" s="4" t="s">
        <v>272</v>
      </c>
      <c r="B16" s="19" t="s">
        <v>273</v>
      </c>
      <c r="C16" s="73">
        <v>314400</v>
      </c>
      <c r="D16" s="74"/>
      <c r="E16" s="74"/>
      <c r="F16" s="75">
        <f>SUM(C16:E16)</f>
        <v>314400</v>
      </c>
      <c r="G16" s="185">
        <v>254400</v>
      </c>
      <c r="J16" s="199"/>
    </row>
    <row r="17" spans="1:10" ht="13.5">
      <c r="A17" s="4" t="s">
        <v>274</v>
      </c>
      <c r="B17" s="19" t="s">
        <v>275</v>
      </c>
      <c r="C17" s="73"/>
      <c r="D17" s="74"/>
      <c r="E17" s="74"/>
      <c r="F17" s="75"/>
      <c r="G17" s="185"/>
      <c r="J17" s="199"/>
    </row>
    <row r="18" spans="1:10" ht="13.5">
      <c r="A18" s="4" t="s">
        <v>276</v>
      </c>
      <c r="B18" s="19" t="s">
        <v>277</v>
      </c>
      <c r="C18" s="73"/>
      <c r="D18" s="74"/>
      <c r="E18" s="74"/>
      <c r="F18" s="75"/>
      <c r="G18" s="185"/>
      <c r="J18" s="199"/>
    </row>
    <row r="19" spans="1:10" ht="13.5">
      <c r="A19" s="4" t="s">
        <v>278</v>
      </c>
      <c r="B19" s="19" t="s">
        <v>279</v>
      </c>
      <c r="C19" s="73"/>
      <c r="D19" s="74"/>
      <c r="E19" s="74"/>
      <c r="F19" s="75"/>
      <c r="G19" s="185"/>
      <c r="J19" s="199"/>
    </row>
    <row r="20" spans="1:10" ht="13.5">
      <c r="A20" s="4" t="s">
        <v>79</v>
      </c>
      <c r="B20" s="19" t="s">
        <v>280</v>
      </c>
      <c r="C20" s="73">
        <v>610204</v>
      </c>
      <c r="D20" s="74"/>
      <c r="E20" s="74"/>
      <c r="F20" s="75">
        <f>SUM(C20)</f>
        <v>610204</v>
      </c>
      <c r="G20" s="185">
        <v>610204</v>
      </c>
      <c r="J20" s="199"/>
    </row>
    <row r="21" spans="1:10" ht="13.5">
      <c r="A21" s="21" t="s">
        <v>57</v>
      </c>
      <c r="B21" s="22" t="s">
        <v>281</v>
      </c>
      <c r="C21" s="73">
        <f>SUM(C8:C20)</f>
        <v>45884127</v>
      </c>
      <c r="D21" s="74"/>
      <c r="E21" s="74"/>
      <c r="F21" s="75">
        <f>SUM(C21:E21)</f>
        <v>45884127</v>
      </c>
      <c r="G21" s="185">
        <f>SUM(G8:G20)</f>
        <v>40521127</v>
      </c>
      <c r="J21" s="199"/>
    </row>
    <row r="22" spans="1:10" ht="13.5">
      <c r="A22" s="4" t="s">
        <v>282</v>
      </c>
      <c r="B22" s="19" t="s">
        <v>283</v>
      </c>
      <c r="C22" s="73">
        <v>6010200</v>
      </c>
      <c r="D22" s="74"/>
      <c r="E22" s="74"/>
      <c r="F22" s="75">
        <f aca="true" t="shared" si="1" ref="F22:G85">SUM(C22:E22)</f>
        <v>6010200</v>
      </c>
      <c r="G22" s="185">
        <f t="shared" si="1"/>
        <v>6010200</v>
      </c>
      <c r="J22" s="199"/>
    </row>
    <row r="23" spans="1:10" ht="13.5">
      <c r="A23" s="4" t="s">
        <v>284</v>
      </c>
      <c r="B23" s="19" t="s">
        <v>285</v>
      </c>
      <c r="C23" s="73">
        <v>2000000</v>
      </c>
      <c r="D23" s="74"/>
      <c r="E23" s="74"/>
      <c r="F23" s="75">
        <f t="shared" si="1"/>
        <v>2000000</v>
      </c>
      <c r="G23" s="185">
        <f t="shared" si="1"/>
        <v>2000000</v>
      </c>
      <c r="J23" s="199"/>
    </row>
    <row r="24" spans="1:10" ht="13.5">
      <c r="A24" s="5" t="s">
        <v>286</v>
      </c>
      <c r="B24" s="19" t="s">
        <v>287</v>
      </c>
      <c r="C24" s="73">
        <v>500000</v>
      </c>
      <c r="D24" s="74"/>
      <c r="E24" s="74"/>
      <c r="F24" s="75">
        <f t="shared" si="1"/>
        <v>500000</v>
      </c>
      <c r="G24" s="185">
        <v>1180000</v>
      </c>
      <c r="J24" s="199"/>
    </row>
    <row r="25" spans="1:10" ht="13.5">
      <c r="A25" s="6" t="s">
        <v>58</v>
      </c>
      <c r="B25" s="22" t="s">
        <v>288</v>
      </c>
      <c r="C25" s="73">
        <f>SUM(C22:C24)</f>
        <v>8510200</v>
      </c>
      <c r="D25" s="74"/>
      <c r="E25" s="74"/>
      <c r="F25" s="75">
        <f t="shared" si="1"/>
        <v>8510200</v>
      </c>
      <c r="G25" s="185">
        <f>SUM(G22:G24)</f>
        <v>9190200</v>
      </c>
      <c r="J25" s="199"/>
    </row>
    <row r="26" spans="1:10" s="128" customFormat="1" ht="13.5">
      <c r="A26" s="33" t="s">
        <v>109</v>
      </c>
      <c r="B26" s="34" t="s">
        <v>289</v>
      </c>
      <c r="C26" s="96">
        <f>SUM(C25,C21)</f>
        <v>54394327</v>
      </c>
      <c r="D26" s="98"/>
      <c r="E26" s="98"/>
      <c r="F26" s="127">
        <f>SUM(C26:E26)</f>
        <v>54394327</v>
      </c>
      <c r="G26" s="186">
        <f>SUM(G21+G25)</f>
        <v>49711327</v>
      </c>
      <c r="J26" s="199"/>
    </row>
    <row r="27" spans="1:10" s="128" customFormat="1" ht="13.5">
      <c r="A27" s="26" t="s">
        <v>80</v>
      </c>
      <c r="B27" s="34" t="s">
        <v>290</v>
      </c>
      <c r="C27" s="96">
        <v>9104453</v>
      </c>
      <c r="D27" s="98"/>
      <c r="E27" s="98"/>
      <c r="F27" s="127">
        <f t="shared" si="1"/>
        <v>9104453</v>
      </c>
      <c r="G27" s="186">
        <v>7028453</v>
      </c>
      <c r="H27" s="70"/>
      <c r="J27" s="199"/>
    </row>
    <row r="28" spans="1:10" ht="13.5">
      <c r="A28" s="4" t="s">
        <v>291</v>
      </c>
      <c r="B28" s="19" t="s">
        <v>292</v>
      </c>
      <c r="C28" s="73">
        <v>300000</v>
      </c>
      <c r="D28" s="74"/>
      <c r="E28" s="74"/>
      <c r="F28" s="75">
        <f t="shared" si="1"/>
        <v>300000</v>
      </c>
      <c r="G28" s="197">
        <v>500000</v>
      </c>
      <c r="J28" s="199"/>
    </row>
    <row r="29" spans="1:10" ht="13.5">
      <c r="A29" s="4" t="s">
        <v>293</v>
      </c>
      <c r="B29" s="19" t="s">
        <v>294</v>
      </c>
      <c r="C29" s="73">
        <v>4800000</v>
      </c>
      <c r="D29" s="74"/>
      <c r="E29" s="74"/>
      <c r="F29" s="75">
        <f t="shared" si="1"/>
        <v>4800000</v>
      </c>
      <c r="G29" s="197">
        <v>6200000</v>
      </c>
      <c r="J29" s="199"/>
    </row>
    <row r="30" spans="1:10" ht="13.5">
      <c r="A30" s="4" t="s">
        <v>295</v>
      </c>
      <c r="B30" s="19" t="s">
        <v>296</v>
      </c>
      <c r="C30" s="73">
        <v>2800000</v>
      </c>
      <c r="D30" s="74"/>
      <c r="E30" s="74"/>
      <c r="F30" s="75">
        <f t="shared" si="1"/>
        <v>2800000</v>
      </c>
      <c r="G30" s="197">
        <v>3983058</v>
      </c>
      <c r="J30" s="199"/>
    </row>
    <row r="31" spans="1:10" ht="13.5">
      <c r="A31" s="6" t="s">
        <v>59</v>
      </c>
      <c r="B31" s="22" t="s">
        <v>297</v>
      </c>
      <c r="C31" s="73">
        <f>SUM(C28:C30)</f>
        <v>7900000</v>
      </c>
      <c r="D31" s="74"/>
      <c r="E31" s="74"/>
      <c r="F31" s="75">
        <f t="shared" si="1"/>
        <v>7900000</v>
      </c>
      <c r="G31" s="185">
        <f>SUM(G28:G30)</f>
        <v>10683058</v>
      </c>
      <c r="J31" s="199"/>
    </row>
    <row r="32" spans="1:10" ht="13.5">
      <c r="A32" s="4" t="s">
        <v>298</v>
      </c>
      <c r="B32" s="19" t="s">
        <v>299</v>
      </c>
      <c r="C32" s="73">
        <v>1081000</v>
      </c>
      <c r="D32" s="74"/>
      <c r="E32" s="74"/>
      <c r="F32" s="75">
        <f t="shared" si="1"/>
        <v>1081000</v>
      </c>
      <c r="G32" s="185">
        <f t="shared" si="1"/>
        <v>1081000</v>
      </c>
      <c r="J32" s="199"/>
    </row>
    <row r="33" spans="1:10" ht="13.5">
      <c r="A33" s="4" t="s">
        <v>300</v>
      </c>
      <c r="B33" s="19" t="s">
        <v>301</v>
      </c>
      <c r="C33" s="73">
        <v>3380000</v>
      </c>
      <c r="D33" s="74"/>
      <c r="E33" s="74"/>
      <c r="F33" s="75">
        <f t="shared" si="1"/>
        <v>3380000</v>
      </c>
      <c r="G33" s="185">
        <f t="shared" si="1"/>
        <v>3380000</v>
      </c>
      <c r="J33" s="199"/>
    </row>
    <row r="34" spans="1:10" ht="15" customHeight="1">
      <c r="A34" s="6" t="s">
        <v>110</v>
      </c>
      <c r="B34" s="22" t="s">
        <v>302</v>
      </c>
      <c r="C34" s="73">
        <f>SUM(C32:C33)</f>
        <v>4461000</v>
      </c>
      <c r="D34" s="74"/>
      <c r="E34" s="74"/>
      <c r="F34" s="75">
        <f t="shared" si="1"/>
        <v>4461000</v>
      </c>
      <c r="G34" s="185">
        <f>SUM(G32:G33)</f>
        <v>4461000</v>
      </c>
      <c r="J34" s="199"/>
    </row>
    <row r="35" spans="1:10" ht="13.5">
      <c r="A35" s="4" t="s">
        <v>303</v>
      </c>
      <c r="B35" s="19" t="s">
        <v>304</v>
      </c>
      <c r="C35" s="73">
        <v>15200000</v>
      </c>
      <c r="D35" s="74"/>
      <c r="E35" s="74"/>
      <c r="F35" s="75">
        <f t="shared" si="1"/>
        <v>15200000</v>
      </c>
      <c r="G35" s="185">
        <v>13500000</v>
      </c>
      <c r="J35" s="199"/>
    </row>
    <row r="36" spans="1:10" ht="13.5">
      <c r="A36" s="4" t="s">
        <v>305</v>
      </c>
      <c r="B36" s="19" t="s">
        <v>306</v>
      </c>
      <c r="C36" s="73">
        <v>0</v>
      </c>
      <c r="D36" s="74"/>
      <c r="E36" s="74"/>
      <c r="F36" s="75">
        <f t="shared" si="1"/>
        <v>0</v>
      </c>
      <c r="G36" s="185">
        <f t="shared" si="1"/>
        <v>0</v>
      </c>
      <c r="J36" s="199"/>
    </row>
    <row r="37" spans="1:10" ht="13.5">
      <c r="A37" s="4" t="s">
        <v>81</v>
      </c>
      <c r="B37" s="19" t="s">
        <v>307</v>
      </c>
      <c r="C37" s="73">
        <v>2400000</v>
      </c>
      <c r="D37" s="74"/>
      <c r="E37" s="74"/>
      <c r="F37" s="75">
        <f t="shared" si="1"/>
        <v>2400000</v>
      </c>
      <c r="G37" s="185">
        <v>2800000</v>
      </c>
      <c r="J37" s="199"/>
    </row>
    <row r="38" spans="1:10" ht="13.5">
      <c r="A38" s="4" t="s">
        <v>308</v>
      </c>
      <c r="B38" s="19" t="s">
        <v>309</v>
      </c>
      <c r="C38" s="130">
        <v>3500000</v>
      </c>
      <c r="D38" s="74"/>
      <c r="E38" s="74"/>
      <c r="F38" s="75">
        <f t="shared" si="1"/>
        <v>3500000</v>
      </c>
      <c r="G38" s="185">
        <v>2500000</v>
      </c>
      <c r="J38" s="199"/>
    </row>
    <row r="39" spans="1:10" ht="13.5">
      <c r="A39" s="8" t="s">
        <v>82</v>
      </c>
      <c r="B39" s="19" t="s">
        <v>310</v>
      </c>
      <c r="C39" s="130">
        <v>0</v>
      </c>
      <c r="D39" s="74"/>
      <c r="E39" s="74"/>
      <c r="F39" s="75">
        <f t="shared" si="1"/>
        <v>0</v>
      </c>
      <c r="G39" s="185">
        <f t="shared" si="1"/>
        <v>0</v>
      </c>
      <c r="J39" s="199"/>
    </row>
    <row r="40" spans="1:10" ht="13.5">
      <c r="A40" s="5" t="s">
        <v>311</v>
      </c>
      <c r="B40" s="19" t="s">
        <v>312</v>
      </c>
      <c r="C40" s="130">
        <v>3500000</v>
      </c>
      <c r="D40" s="74"/>
      <c r="E40" s="74"/>
      <c r="F40" s="75">
        <f t="shared" si="1"/>
        <v>3500000</v>
      </c>
      <c r="G40" s="185">
        <f t="shared" si="1"/>
        <v>3500000</v>
      </c>
      <c r="J40" s="199"/>
    </row>
    <row r="41" spans="1:10" ht="13.5">
      <c r="A41" s="4" t="s">
        <v>83</v>
      </c>
      <c r="B41" s="19" t="s">
        <v>313</v>
      </c>
      <c r="C41" s="130">
        <v>24000000</v>
      </c>
      <c r="D41" s="74"/>
      <c r="E41" s="74"/>
      <c r="F41" s="75">
        <f t="shared" si="1"/>
        <v>24000000</v>
      </c>
      <c r="G41" s="185">
        <v>17201000</v>
      </c>
      <c r="J41" s="199"/>
    </row>
    <row r="42" spans="1:10" ht="13.5">
      <c r="A42" s="6" t="s">
        <v>60</v>
      </c>
      <c r="B42" s="22" t="s">
        <v>314</v>
      </c>
      <c r="C42" s="73">
        <f>SUM(C35:C41)</f>
        <v>48600000</v>
      </c>
      <c r="D42" s="74"/>
      <c r="E42" s="74"/>
      <c r="F42" s="75">
        <f t="shared" si="1"/>
        <v>48600000</v>
      </c>
      <c r="G42" s="185">
        <f>SUM(G35:G41)</f>
        <v>39501000</v>
      </c>
      <c r="J42" s="199"/>
    </row>
    <row r="43" spans="1:10" ht="13.5">
      <c r="A43" s="4" t="s">
        <v>315</v>
      </c>
      <c r="B43" s="19" t="s">
        <v>316</v>
      </c>
      <c r="C43" s="73">
        <v>50000</v>
      </c>
      <c r="D43" s="74"/>
      <c r="E43" s="74"/>
      <c r="F43" s="75">
        <f t="shared" si="1"/>
        <v>50000</v>
      </c>
      <c r="G43" s="185">
        <f t="shared" si="1"/>
        <v>50000</v>
      </c>
      <c r="J43" s="199"/>
    </row>
    <row r="44" spans="1:10" ht="13.5">
      <c r="A44" s="4" t="s">
        <v>317</v>
      </c>
      <c r="B44" s="19" t="s">
        <v>318</v>
      </c>
      <c r="C44" s="73">
        <v>9800000</v>
      </c>
      <c r="D44" s="74"/>
      <c r="E44" s="74"/>
      <c r="F44" s="75">
        <f t="shared" si="1"/>
        <v>9800000</v>
      </c>
      <c r="G44" s="185">
        <v>8000000</v>
      </c>
      <c r="J44" s="199"/>
    </row>
    <row r="45" spans="1:10" ht="13.5">
      <c r="A45" s="6" t="s">
        <v>61</v>
      </c>
      <c r="B45" s="22" t="s">
        <v>319</v>
      </c>
      <c r="C45" s="73">
        <f>SUM(C43:C44)</f>
        <v>9850000</v>
      </c>
      <c r="D45" s="74"/>
      <c r="E45" s="74"/>
      <c r="F45" s="75">
        <f t="shared" si="1"/>
        <v>9850000</v>
      </c>
      <c r="G45" s="185">
        <f>SUM(G43:G44)</f>
        <v>8050000</v>
      </c>
      <c r="J45" s="199"/>
    </row>
    <row r="46" spans="1:10" ht="13.5">
      <c r="A46" s="4" t="s">
        <v>320</v>
      </c>
      <c r="B46" s="19" t="s">
        <v>321</v>
      </c>
      <c r="C46" s="181">
        <v>19120000</v>
      </c>
      <c r="D46" s="74"/>
      <c r="E46" s="74"/>
      <c r="F46" s="75">
        <f t="shared" si="1"/>
        <v>19120000</v>
      </c>
      <c r="G46" s="197">
        <v>15144853</v>
      </c>
      <c r="H46" s="199"/>
      <c r="J46" s="199"/>
    </row>
    <row r="47" spans="1:10" ht="13.5">
      <c r="A47" s="4" t="s">
        <v>322</v>
      </c>
      <c r="B47" s="19" t="s">
        <v>323</v>
      </c>
      <c r="C47" s="181">
        <v>5000000</v>
      </c>
      <c r="D47" s="74"/>
      <c r="E47" s="74"/>
      <c r="F47" s="75">
        <f t="shared" si="1"/>
        <v>5000000</v>
      </c>
      <c r="G47" s="185">
        <v>24335000</v>
      </c>
      <c r="H47" s="199"/>
      <c r="J47" s="199"/>
    </row>
    <row r="48" spans="1:10" ht="13.5">
      <c r="A48" s="4" t="s">
        <v>84</v>
      </c>
      <c r="B48" s="19" t="s">
        <v>324</v>
      </c>
      <c r="C48" s="73">
        <v>0</v>
      </c>
      <c r="D48" s="74"/>
      <c r="E48" s="74"/>
      <c r="F48" s="75">
        <f t="shared" si="1"/>
        <v>0</v>
      </c>
      <c r="G48" s="185">
        <f t="shared" si="1"/>
        <v>0</v>
      </c>
      <c r="J48" s="199"/>
    </row>
    <row r="49" spans="1:10" ht="13.5">
      <c r="A49" s="4" t="s">
        <v>85</v>
      </c>
      <c r="B49" s="19" t="s">
        <v>325</v>
      </c>
      <c r="C49" s="73"/>
      <c r="D49" s="74"/>
      <c r="E49" s="74"/>
      <c r="F49" s="75">
        <f t="shared" si="1"/>
        <v>0</v>
      </c>
      <c r="G49" s="185">
        <f t="shared" si="1"/>
        <v>0</v>
      </c>
      <c r="J49" s="199"/>
    </row>
    <row r="50" spans="1:10" ht="13.5">
      <c r="A50" s="4" t="s">
        <v>326</v>
      </c>
      <c r="B50" s="19" t="s">
        <v>327</v>
      </c>
      <c r="C50" s="73">
        <v>500000</v>
      </c>
      <c r="D50" s="74"/>
      <c r="E50" s="74"/>
      <c r="F50" s="75">
        <f t="shared" si="1"/>
        <v>500000</v>
      </c>
      <c r="G50" s="185">
        <f t="shared" si="1"/>
        <v>500000</v>
      </c>
      <c r="J50" s="199"/>
    </row>
    <row r="51" spans="1:10" ht="13.5">
      <c r="A51" s="6" t="s">
        <v>62</v>
      </c>
      <c r="B51" s="22" t="s">
        <v>328</v>
      </c>
      <c r="C51" s="73">
        <f>SUM(C46:C50)</f>
        <v>24620000</v>
      </c>
      <c r="D51" s="74"/>
      <c r="E51" s="74"/>
      <c r="F51" s="75">
        <f t="shared" si="1"/>
        <v>24620000</v>
      </c>
      <c r="G51" s="185">
        <f>SUM(G46:G50)</f>
        <v>39979853</v>
      </c>
      <c r="J51" s="199"/>
    </row>
    <row r="52" spans="1:10" s="128" customFormat="1" ht="13.5">
      <c r="A52" s="26" t="s">
        <v>63</v>
      </c>
      <c r="B52" s="34" t="s">
        <v>329</v>
      </c>
      <c r="C52" s="96">
        <f>SUM(C31+C34+C42+C45+C51)</f>
        <v>95431000</v>
      </c>
      <c r="D52" s="98"/>
      <c r="E52" s="98"/>
      <c r="F52" s="127">
        <f t="shared" si="1"/>
        <v>95431000</v>
      </c>
      <c r="G52" s="186">
        <f>SUM(G31+G34+G42+G45+G51)</f>
        <v>102674911</v>
      </c>
      <c r="J52" s="199"/>
    </row>
    <row r="53" spans="1:10" ht="13.5">
      <c r="A53" s="11" t="s">
        <v>330</v>
      </c>
      <c r="B53" s="19" t="s">
        <v>331</v>
      </c>
      <c r="C53" s="73"/>
      <c r="D53" s="74"/>
      <c r="E53" s="74"/>
      <c r="F53" s="75">
        <f t="shared" si="1"/>
        <v>0</v>
      </c>
      <c r="G53" s="185">
        <f t="shared" si="1"/>
        <v>0</v>
      </c>
      <c r="J53" s="199"/>
    </row>
    <row r="54" spans="1:10" ht="13.5">
      <c r="A54" s="11" t="s">
        <v>64</v>
      </c>
      <c r="B54" s="19" t="s">
        <v>332</v>
      </c>
      <c r="C54" s="73"/>
      <c r="D54" s="74"/>
      <c r="E54" s="74"/>
      <c r="F54" s="75">
        <f t="shared" si="1"/>
        <v>0</v>
      </c>
      <c r="G54" s="185">
        <f t="shared" si="1"/>
        <v>0</v>
      </c>
      <c r="J54" s="199"/>
    </row>
    <row r="55" spans="1:10" ht="13.5">
      <c r="A55" s="14" t="s">
        <v>86</v>
      </c>
      <c r="B55" s="19" t="s">
        <v>333</v>
      </c>
      <c r="C55" s="73"/>
      <c r="D55" s="74"/>
      <c r="E55" s="74"/>
      <c r="F55" s="75">
        <f t="shared" si="1"/>
        <v>0</v>
      </c>
      <c r="G55" s="185">
        <f t="shared" si="1"/>
        <v>0</v>
      </c>
      <c r="J55" s="199"/>
    </row>
    <row r="56" spans="1:10" ht="13.5">
      <c r="A56" s="14" t="s">
        <v>87</v>
      </c>
      <c r="B56" s="19" t="s">
        <v>334</v>
      </c>
      <c r="C56" s="73"/>
      <c r="D56" s="74"/>
      <c r="E56" s="74"/>
      <c r="F56" s="75">
        <f t="shared" si="1"/>
        <v>0</v>
      </c>
      <c r="G56" s="185">
        <f t="shared" si="1"/>
        <v>0</v>
      </c>
      <c r="J56" s="199"/>
    </row>
    <row r="57" spans="1:10" ht="13.5">
      <c r="A57" s="14" t="s">
        <v>88</v>
      </c>
      <c r="B57" s="19" t="s">
        <v>335</v>
      </c>
      <c r="C57" s="73"/>
      <c r="D57" s="74"/>
      <c r="E57" s="74"/>
      <c r="F57" s="75">
        <f t="shared" si="1"/>
        <v>0</v>
      </c>
      <c r="G57" s="185">
        <f t="shared" si="1"/>
        <v>0</v>
      </c>
      <c r="J57" s="199"/>
    </row>
    <row r="58" spans="1:10" ht="13.5">
      <c r="A58" s="11" t="s">
        <v>89</v>
      </c>
      <c r="B58" s="19" t="s">
        <v>336</v>
      </c>
      <c r="C58" s="73"/>
      <c r="D58" s="74">
        <v>0</v>
      </c>
      <c r="E58" s="74"/>
      <c r="F58" s="75">
        <f t="shared" si="1"/>
        <v>0</v>
      </c>
      <c r="G58" s="185">
        <f t="shared" si="1"/>
        <v>0</v>
      </c>
      <c r="J58" s="199"/>
    </row>
    <row r="59" spans="1:10" ht="13.5">
      <c r="A59" s="11" t="s">
        <v>90</v>
      </c>
      <c r="B59" s="19" t="s">
        <v>337</v>
      </c>
      <c r="C59" s="73"/>
      <c r="D59" s="74"/>
      <c r="E59" s="74"/>
      <c r="F59" s="75">
        <f t="shared" si="1"/>
        <v>0</v>
      </c>
      <c r="G59" s="185">
        <f t="shared" si="1"/>
        <v>0</v>
      </c>
      <c r="J59" s="199"/>
    </row>
    <row r="60" spans="1:10" ht="13.5">
      <c r="A60" s="11" t="s">
        <v>91</v>
      </c>
      <c r="B60" s="19" t="s">
        <v>338</v>
      </c>
      <c r="C60" s="73">
        <v>2550000</v>
      </c>
      <c r="D60" s="74"/>
      <c r="E60" s="74"/>
      <c r="F60" s="75">
        <f t="shared" si="1"/>
        <v>2550000</v>
      </c>
      <c r="G60" s="185">
        <f t="shared" si="1"/>
        <v>2550000</v>
      </c>
      <c r="J60" s="199"/>
    </row>
    <row r="61" spans="1:10" ht="13.5">
      <c r="A61" s="31" t="s">
        <v>65</v>
      </c>
      <c r="B61" s="34" t="s">
        <v>339</v>
      </c>
      <c r="C61" s="73">
        <f>SUM(C53:C60)</f>
        <v>2550000</v>
      </c>
      <c r="D61" s="74">
        <f>SUM(D53:D60)</f>
        <v>0</v>
      </c>
      <c r="E61" s="74"/>
      <c r="F61" s="75">
        <f t="shared" si="1"/>
        <v>2550000</v>
      </c>
      <c r="G61" s="185">
        <f t="shared" si="1"/>
        <v>2550000</v>
      </c>
      <c r="J61" s="199"/>
    </row>
    <row r="62" spans="1:10" ht="13.5">
      <c r="A62" s="10" t="s">
        <v>92</v>
      </c>
      <c r="B62" s="19" t="s">
        <v>340</v>
      </c>
      <c r="C62" s="73"/>
      <c r="D62" s="74"/>
      <c r="E62" s="74"/>
      <c r="F62" s="75">
        <f t="shared" si="1"/>
        <v>0</v>
      </c>
      <c r="G62" s="185">
        <f t="shared" si="1"/>
        <v>0</v>
      </c>
      <c r="J62" s="199"/>
    </row>
    <row r="63" spans="1:10" ht="13.5">
      <c r="A63" s="10" t="s">
        <v>341</v>
      </c>
      <c r="B63" s="19" t="s">
        <v>342</v>
      </c>
      <c r="C63" s="73"/>
      <c r="D63" s="74"/>
      <c r="E63" s="74"/>
      <c r="F63" s="75">
        <f t="shared" si="1"/>
        <v>0</v>
      </c>
      <c r="G63" s="185">
        <v>1455293</v>
      </c>
      <c r="J63" s="199"/>
    </row>
    <row r="64" spans="1:10" ht="13.5">
      <c r="A64" s="10" t="s">
        <v>343</v>
      </c>
      <c r="B64" s="19" t="s">
        <v>344</v>
      </c>
      <c r="C64" s="73"/>
      <c r="D64" s="74"/>
      <c r="E64" s="74"/>
      <c r="F64" s="75">
        <f t="shared" si="1"/>
        <v>0</v>
      </c>
      <c r="G64" s="185">
        <f t="shared" si="1"/>
        <v>0</v>
      </c>
      <c r="J64" s="199"/>
    </row>
    <row r="65" spans="1:10" ht="13.5">
      <c r="A65" s="10" t="s">
        <v>66</v>
      </c>
      <c r="B65" s="19" t="s">
        <v>345</v>
      </c>
      <c r="C65" s="73"/>
      <c r="D65" s="74"/>
      <c r="E65" s="74"/>
      <c r="F65" s="75">
        <f t="shared" si="1"/>
        <v>0</v>
      </c>
      <c r="G65" s="185">
        <f t="shared" si="1"/>
        <v>0</v>
      </c>
      <c r="J65" s="199"/>
    </row>
    <row r="66" spans="1:10" ht="13.5">
      <c r="A66" s="10" t="s">
        <v>93</v>
      </c>
      <c r="B66" s="19" t="s">
        <v>346</v>
      </c>
      <c r="C66" s="73"/>
      <c r="D66" s="74"/>
      <c r="E66" s="74"/>
      <c r="F66" s="75">
        <f t="shared" si="1"/>
        <v>0</v>
      </c>
      <c r="G66" s="185">
        <f t="shared" si="1"/>
        <v>0</v>
      </c>
      <c r="J66" s="199"/>
    </row>
    <row r="67" spans="1:10" ht="13.5">
      <c r="A67" s="10" t="s">
        <v>67</v>
      </c>
      <c r="B67" s="19" t="s">
        <v>347</v>
      </c>
      <c r="C67" s="73">
        <v>15750000</v>
      </c>
      <c r="D67" s="74"/>
      <c r="E67" s="74"/>
      <c r="F67" s="75">
        <f t="shared" si="1"/>
        <v>15750000</v>
      </c>
      <c r="G67" s="185">
        <f t="shared" si="1"/>
        <v>15750000</v>
      </c>
      <c r="J67" s="199"/>
    </row>
    <row r="68" spans="1:10" ht="13.5">
      <c r="A68" s="10" t="s">
        <v>94</v>
      </c>
      <c r="B68" s="19" t="s">
        <v>348</v>
      </c>
      <c r="C68" s="73"/>
      <c r="D68" s="74"/>
      <c r="E68" s="74"/>
      <c r="F68" s="75">
        <f t="shared" si="1"/>
        <v>0</v>
      </c>
      <c r="G68" s="185">
        <f t="shared" si="1"/>
        <v>0</v>
      </c>
      <c r="J68" s="199"/>
    </row>
    <row r="69" spans="1:10" ht="13.5">
      <c r="A69" s="10" t="s">
        <v>95</v>
      </c>
      <c r="B69" s="19" t="s">
        <v>349</v>
      </c>
      <c r="C69" s="73"/>
      <c r="D69" s="74"/>
      <c r="E69" s="74"/>
      <c r="F69" s="75">
        <f t="shared" si="1"/>
        <v>0</v>
      </c>
      <c r="G69" s="185">
        <f t="shared" si="1"/>
        <v>0</v>
      </c>
      <c r="J69" s="199"/>
    </row>
    <row r="70" spans="1:10" ht="13.5">
      <c r="A70" s="10" t="s">
        <v>350</v>
      </c>
      <c r="B70" s="19" t="s">
        <v>351</v>
      </c>
      <c r="C70" s="73"/>
      <c r="D70" s="74"/>
      <c r="E70" s="74"/>
      <c r="F70" s="75">
        <f t="shared" si="1"/>
        <v>0</v>
      </c>
      <c r="G70" s="185">
        <f t="shared" si="1"/>
        <v>0</v>
      </c>
      <c r="J70" s="199"/>
    </row>
    <row r="71" spans="1:10" ht="13.5">
      <c r="A71" s="15" t="s">
        <v>352</v>
      </c>
      <c r="B71" s="19" t="s">
        <v>353</v>
      </c>
      <c r="C71" s="73"/>
      <c r="D71" s="74"/>
      <c r="E71" s="74"/>
      <c r="F71" s="75">
        <f t="shared" si="1"/>
        <v>0</v>
      </c>
      <c r="G71" s="185">
        <f t="shared" si="1"/>
        <v>0</v>
      </c>
      <c r="J71" s="199"/>
    </row>
    <row r="72" spans="1:10" ht="13.5">
      <c r="A72" s="10" t="s">
        <v>96</v>
      </c>
      <c r="B72" s="19" t="s">
        <v>354</v>
      </c>
      <c r="C72" s="73">
        <v>1330000</v>
      </c>
      <c r="D72" s="74"/>
      <c r="E72" s="74"/>
      <c r="F72" s="75">
        <f t="shared" si="1"/>
        <v>1330000</v>
      </c>
      <c r="G72" s="197">
        <v>2230000</v>
      </c>
      <c r="J72" s="199"/>
    </row>
    <row r="73" spans="1:10" ht="13.5">
      <c r="A73" s="15" t="s">
        <v>193</v>
      </c>
      <c r="B73" s="19" t="s">
        <v>186</v>
      </c>
      <c r="C73" s="130"/>
      <c r="D73" s="74"/>
      <c r="E73" s="74"/>
      <c r="F73" s="75">
        <f t="shared" si="1"/>
        <v>0</v>
      </c>
      <c r="G73" s="185"/>
      <c r="J73" s="199"/>
    </row>
    <row r="74" spans="1:10" ht="13.5">
      <c r="A74" s="15" t="s">
        <v>194</v>
      </c>
      <c r="B74" s="19" t="s">
        <v>186</v>
      </c>
      <c r="C74" s="73">
        <v>14159516</v>
      </c>
      <c r="D74" s="74"/>
      <c r="E74" s="74"/>
      <c r="F74" s="75">
        <f t="shared" si="1"/>
        <v>14159516</v>
      </c>
      <c r="G74" s="185">
        <f t="shared" si="1"/>
        <v>14159516</v>
      </c>
      <c r="J74" s="199"/>
    </row>
    <row r="75" spans="1:10" s="128" customFormat="1" ht="13.5">
      <c r="A75" s="31" t="s">
        <v>68</v>
      </c>
      <c r="B75" s="34" t="s">
        <v>355</v>
      </c>
      <c r="C75" s="96">
        <f>SUM(C62:C74)</f>
        <v>31239516</v>
      </c>
      <c r="D75" s="98">
        <f>SUM(D62:D74)</f>
        <v>0</v>
      </c>
      <c r="E75" s="98"/>
      <c r="F75" s="127">
        <f t="shared" si="1"/>
        <v>31239516</v>
      </c>
      <c r="G75" s="186">
        <f>SUM(G62:G74)</f>
        <v>33594809</v>
      </c>
      <c r="J75" s="199"/>
    </row>
    <row r="76" spans="1:10" s="128" customFormat="1" ht="15">
      <c r="A76" s="131" t="s">
        <v>224</v>
      </c>
      <c r="B76" s="132"/>
      <c r="C76" s="187">
        <f>SUM(C26+C27+C52+C61+C75)</f>
        <v>192719296</v>
      </c>
      <c r="D76" s="187">
        <f>SUM(D26+D27+D52+D61+D75)</f>
        <v>0</v>
      </c>
      <c r="E76" s="187"/>
      <c r="F76" s="188">
        <f t="shared" si="1"/>
        <v>192719296</v>
      </c>
      <c r="G76" s="224">
        <f>SUM(G26+G27+G52+G61+G75)</f>
        <v>195559500</v>
      </c>
      <c r="J76" s="199"/>
    </row>
    <row r="77" spans="1:10" ht="13.5">
      <c r="A77" s="23" t="s">
        <v>356</v>
      </c>
      <c r="B77" s="19" t="s">
        <v>357</v>
      </c>
      <c r="C77" s="73">
        <v>0</v>
      </c>
      <c r="D77" s="74">
        <v>0</v>
      </c>
      <c r="E77" s="74"/>
      <c r="F77" s="75">
        <f t="shared" si="1"/>
        <v>0</v>
      </c>
      <c r="G77" s="185">
        <v>60000</v>
      </c>
      <c r="J77" s="199"/>
    </row>
    <row r="78" spans="1:10" ht="13.5">
      <c r="A78" s="23" t="s">
        <v>97</v>
      </c>
      <c r="B78" s="19" t="s">
        <v>358</v>
      </c>
      <c r="C78" s="73">
        <v>0</v>
      </c>
      <c r="D78" s="74"/>
      <c r="E78" s="74"/>
      <c r="F78" s="75">
        <f t="shared" si="1"/>
        <v>0</v>
      </c>
      <c r="G78" s="185">
        <v>738780</v>
      </c>
      <c r="J78" s="199"/>
    </row>
    <row r="79" spans="1:10" ht="13.5">
      <c r="A79" s="23" t="s">
        <v>359</v>
      </c>
      <c r="B79" s="19" t="s">
        <v>360</v>
      </c>
      <c r="C79" s="73">
        <v>0</v>
      </c>
      <c r="D79" s="74">
        <v>0</v>
      </c>
      <c r="E79" s="74"/>
      <c r="F79" s="75">
        <f t="shared" si="1"/>
        <v>0</v>
      </c>
      <c r="G79" s="185">
        <f t="shared" si="1"/>
        <v>0</v>
      </c>
      <c r="J79" s="199"/>
    </row>
    <row r="80" spans="1:10" ht="13.5">
      <c r="A80" s="23" t="s">
        <v>361</v>
      </c>
      <c r="B80" s="19" t="s">
        <v>362</v>
      </c>
      <c r="C80" s="73">
        <v>11490000</v>
      </c>
      <c r="D80" s="74">
        <v>10791200</v>
      </c>
      <c r="E80" s="74"/>
      <c r="F80" s="75">
        <f>SUM(C80:E80)</f>
        <v>22281200</v>
      </c>
      <c r="G80" s="185">
        <v>29616093</v>
      </c>
      <c r="H80" s="199"/>
      <c r="J80" s="199"/>
    </row>
    <row r="81" spans="1:10" ht="13.5">
      <c r="A81" s="5" t="s">
        <v>363</v>
      </c>
      <c r="B81" s="19" t="s">
        <v>364</v>
      </c>
      <c r="C81" s="73"/>
      <c r="D81" s="74"/>
      <c r="E81" s="74"/>
      <c r="F81" s="75">
        <f t="shared" si="1"/>
        <v>0</v>
      </c>
      <c r="G81" s="185">
        <f t="shared" si="1"/>
        <v>0</v>
      </c>
      <c r="H81" s="199"/>
      <c r="J81" s="199"/>
    </row>
    <row r="82" spans="1:10" ht="13.5">
      <c r="A82" s="5" t="s">
        <v>365</v>
      </c>
      <c r="B82" s="19" t="s">
        <v>366</v>
      </c>
      <c r="C82" s="73"/>
      <c r="D82" s="74"/>
      <c r="E82" s="74"/>
      <c r="F82" s="75">
        <f t="shared" si="1"/>
        <v>0</v>
      </c>
      <c r="G82" s="185">
        <f t="shared" si="1"/>
        <v>0</v>
      </c>
      <c r="H82" s="199"/>
      <c r="J82" s="199"/>
    </row>
    <row r="83" spans="1:10" ht="13.5">
      <c r="A83" s="5" t="s">
        <v>367</v>
      </c>
      <c r="B83" s="19" t="s">
        <v>368</v>
      </c>
      <c r="C83" s="73">
        <v>3102300</v>
      </c>
      <c r="D83" s="74">
        <v>2913624</v>
      </c>
      <c r="E83" s="74"/>
      <c r="F83" s="75">
        <f t="shared" si="1"/>
        <v>6015924</v>
      </c>
      <c r="G83" s="185">
        <v>7928645</v>
      </c>
      <c r="H83" s="199"/>
      <c r="J83" s="199"/>
    </row>
    <row r="84" spans="1:10" s="128" customFormat="1" ht="13.5">
      <c r="A84" s="32" t="s">
        <v>70</v>
      </c>
      <c r="B84" s="34" t="s">
        <v>369</v>
      </c>
      <c r="C84" s="96">
        <f>SUM(C77:C83)</f>
        <v>14592300</v>
      </c>
      <c r="D84" s="98">
        <f>SUM(D77:D83)</f>
        <v>13704824</v>
      </c>
      <c r="E84" s="98"/>
      <c r="F84" s="127">
        <f>SUM(C84:E84)</f>
        <v>28297124</v>
      </c>
      <c r="G84" s="186">
        <f>SUM(G77:G83)</f>
        <v>38343518</v>
      </c>
      <c r="H84" s="199"/>
      <c r="J84" s="199"/>
    </row>
    <row r="85" spans="1:10" ht="13.5">
      <c r="A85" s="11" t="s">
        <v>370</v>
      </c>
      <c r="B85" s="19" t="s">
        <v>371</v>
      </c>
      <c r="C85" s="73">
        <v>23216664</v>
      </c>
      <c r="D85" s="74">
        <v>2362206</v>
      </c>
      <c r="E85" s="74"/>
      <c r="F85" s="75">
        <f t="shared" si="1"/>
        <v>25578870</v>
      </c>
      <c r="G85" s="185">
        <v>20866142</v>
      </c>
      <c r="H85" s="199"/>
      <c r="J85" s="199"/>
    </row>
    <row r="86" spans="1:10" ht="13.5">
      <c r="A86" s="11" t="s">
        <v>372</v>
      </c>
      <c r="B86" s="19" t="s">
        <v>373</v>
      </c>
      <c r="C86" s="73"/>
      <c r="D86" s="74"/>
      <c r="E86" s="74"/>
      <c r="F86" s="75">
        <f aca="true" t="shared" si="2" ref="F86:G123">SUM(C86:E86)</f>
        <v>0</v>
      </c>
      <c r="G86" s="185">
        <f t="shared" si="2"/>
        <v>0</v>
      </c>
      <c r="H86" s="199"/>
      <c r="J86" s="199"/>
    </row>
    <row r="87" spans="1:10" ht="13.5">
      <c r="A87" s="11" t="s">
        <v>374</v>
      </c>
      <c r="B87" s="19" t="s">
        <v>375</v>
      </c>
      <c r="C87" s="73"/>
      <c r="D87" s="74"/>
      <c r="E87" s="74"/>
      <c r="F87" s="75">
        <f t="shared" si="2"/>
        <v>0</v>
      </c>
      <c r="G87" s="185">
        <f t="shared" si="2"/>
        <v>0</v>
      </c>
      <c r="H87" s="199"/>
      <c r="J87" s="199"/>
    </row>
    <row r="88" spans="1:10" ht="13.5">
      <c r="A88" s="11" t="s">
        <v>376</v>
      </c>
      <c r="B88" s="19" t="s">
        <v>377</v>
      </c>
      <c r="C88" s="73">
        <v>6268499</v>
      </c>
      <c r="D88" s="74">
        <v>637796</v>
      </c>
      <c r="E88" s="74"/>
      <c r="F88" s="75">
        <f t="shared" si="2"/>
        <v>6906295</v>
      </c>
      <c r="G88" s="185">
        <v>5633858</v>
      </c>
      <c r="H88" s="199"/>
      <c r="J88" s="199"/>
    </row>
    <row r="89" spans="1:10" s="128" customFormat="1" ht="13.5">
      <c r="A89" s="31" t="s">
        <v>71</v>
      </c>
      <c r="B89" s="34" t="s">
        <v>378</v>
      </c>
      <c r="C89" s="96">
        <f>SUM(C85:C88)</f>
        <v>29485163</v>
      </c>
      <c r="D89" s="98">
        <f>SUM(D85:D88)</f>
        <v>3000002</v>
      </c>
      <c r="E89" s="98"/>
      <c r="F89" s="127">
        <f>SUM(C89:E89)</f>
        <v>32485165</v>
      </c>
      <c r="G89" s="186">
        <f>SUM(G85:G88)</f>
        <v>26500000</v>
      </c>
      <c r="H89" s="199"/>
      <c r="J89" s="199"/>
    </row>
    <row r="90" spans="1:10" ht="13.5">
      <c r="A90" s="11" t="s">
        <v>379</v>
      </c>
      <c r="B90" s="19" t="s">
        <v>380</v>
      </c>
      <c r="C90" s="73"/>
      <c r="D90" s="74"/>
      <c r="E90" s="74"/>
      <c r="F90" s="75">
        <f t="shared" si="2"/>
        <v>0</v>
      </c>
      <c r="G90" s="185">
        <f t="shared" si="2"/>
        <v>0</v>
      </c>
      <c r="H90" s="199"/>
      <c r="J90" s="199"/>
    </row>
    <row r="91" spans="1:10" ht="13.5">
      <c r="A91" s="11" t="s">
        <v>98</v>
      </c>
      <c r="B91" s="19" t="s">
        <v>381</v>
      </c>
      <c r="C91" s="73"/>
      <c r="D91" s="74"/>
      <c r="E91" s="74"/>
      <c r="F91" s="75">
        <f t="shared" si="2"/>
        <v>0</v>
      </c>
      <c r="G91" s="185">
        <f t="shared" si="2"/>
        <v>0</v>
      </c>
      <c r="H91" s="199"/>
      <c r="J91" s="199"/>
    </row>
    <row r="92" spans="1:10" ht="13.5">
      <c r="A92" s="11" t="s">
        <v>99</v>
      </c>
      <c r="B92" s="19" t="s">
        <v>382</v>
      </c>
      <c r="C92" s="73">
        <v>50000000</v>
      </c>
      <c r="D92" s="74"/>
      <c r="E92" s="74"/>
      <c r="F92" s="75">
        <f t="shared" si="2"/>
        <v>50000000</v>
      </c>
      <c r="G92" s="185">
        <f t="shared" si="2"/>
        <v>50000000</v>
      </c>
      <c r="H92" s="199"/>
      <c r="J92" s="199"/>
    </row>
    <row r="93" spans="1:10" ht="13.5">
      <c r="A93" s="11" t="s">
        <v>100</v>
      </c>
      <c r="B93" s="19" t="s">
        <v>383</v>
      </c>
      <c r="C93" s="73"/>
      <c r="D93" s="74"/>
      <c r="E93" s="74"/>
      <c r="F93" s="75">
        <f t="shared" si="2"/>
        <v>0</v>
      </c>
      <c r="G93" s="185">
        <f t="shared" si="2"/>
        <v>0</v>
      </c>
      <c r="J93" s="199"/>
    </row>
    <row r="94" spans="1:10" ht="13.5">
      <c r="A94" s="11" t="s">
        <v>101</v>
      </c>
      <c r="B94" s="19" t="s">
        <v>384</v>
      </c>
      <c r="C94" s="73"/>
      <c r="D94" s="74"/>
      <c r="E94" s="74"/>
      <c r="F94" s="75">
        <f t="shared" si="2"/>
        <v>0</v>
      </c>
      <c r="G94" s="185">
        <f t="shared" si="2"/>
        <v>0</v>
      </c>
      <c r="H94" s="199"/>
      <c r="J94" s="199"/>
    </row>
    <row r="95" spans="1:10" ht="13.5">
      <c r="A95" s="11" t="s">
        <v>102</v>
      </c>
      <c r="B95" s="19" t="s">
        <v>385</v>
      </c>
      <c r="C95" s="73"/>
      <c r="D95" s="74"/>
      <c r="E95" s="74"/>
      <c r="F95" s="75">
        <f t="shared" si="2"/>
        <v>0</v>
      </c>
      <c r="G95" s="185">
        <f t="shared" si="2"/>
        <v>0</v>
      </c>
      <c r="J95" s="199"/>
    </row>
    <row r="96" spans="1:10" ht="13.5">
      <c r="A96" s="11" t="s">
        <v>386</v>
      </c>
      <c r="B96" s="19" t="s">
        <v>387</v>
      </c>
      <c r="C96" s="73"/>
      <c r="D96" s="74"/>
      <c r="E96" s="74"/>
      <c r="F96" s="75">
        <f t="shared" si="2"/>
        <v>0</v>
      </c>
      <c r="G96" s="185">
        <f t="shared" si="2"/>
        <v>0</v>
      </c>
      <c r="J96" s="199"/>
    </row>
    <row r="97" spans="1:10" ht="13.5">
      <c r="A97" s="11" t="s">
        <v>103</v>
      </c>
      <c r="B97" s="19" t="s">
        <v>388</v>
      </c>
      <c r="C97" s="73">
        <v>1300000</v>
      </c>
      <c r="D97" s="74"/>
      <c r="E97" s="74"/>
      <c r="F97" s="75">
        <f t="shared" si="2"/>
        <v>1300000</v>
      </c>
      <c r="G97" s="185">
        <v>1300000</v>
      </c>
      <c r="J97" s="199"/>
    </row>
    <row r="98" spans="1:10" s="128" customFormat="1" ht="13.5">
      <c r="A98" s="31" t="s">
        <v>72</v>
      </c>
      <c r="B98" s="34" t="s">
        <v>389</v>
      </c>
      <c r="C98" s="96">
        <f>SUM(C90:C97)</f>
        <v>51300000</v>
      </c>
      <c r="D98" s="98">
        <f>SUM(D90:D97)</f>
        <v>0</v>
      </c>
      <c r="E98" s="98"/>
      <c r="F98" s="127">
        <f t="shared" si="2"/>
        <v>51300000</v>
      </c>
      <c r="G98" s="186">
        <f>SUM(G90:G97)</f>
        <v>51300000</v>
      </c>
      <c r="J98" s="199"/>
    </row>
    <row r="99" spans="1:10" s="128" customFormat="1" ht="15">
      <c r="A99" s="131" t="s">
        <v>225</v>
      </c>
      <c r="B99" s="132"/>
      <c r="C99" s="187">
        <f>SUM(C98,C89,C84)</f>
        <v>95377463</v>
      </c>
      <c r="D99" s="187">
        <f>SUM(D98,D89,D84)</f>
        <v>16704826</v>
      </c>
      <c r="E99" s="187"/>
      <c r="F99" s="188">
        <f>SUM(C99:E99)</f>
        <v>112082289</v>
      </c>
      <c r="G99" s="224">
        <f>SUM(G84+G89+G98)</f>
        <v>116143518</v>
      </c>
      <c r="H99" s="198"/>
      <c r="J99" s="199"/>
    </row>
    <row r="100" spans="1:10" s="128" customFormat="1" ht="15">
      <c r="A100" s="133" t="s">
        <v>111</v>
      </c>
      <c r="B100" s="134" t="s">
        <v>390</v>
      </c>
      <c r="C100" s="189">
        <f>SUM(C76+C99)</f>
        <v>288096759</v>
      </c>
      <c r="D100" s="189">
        <f>SUM(D76+D99)</f>
        <v>16704826</v>
      </c>
      <c r="E100" s="189"/>
      <c r="F100" s="190">
        <f>SUM(C100:E100)</f>
        <v>304801585</v>
      </c>
      <c r="G100" s="225">
        <f>SUM(G76+G99)</f>
        <v>311703018</v>
      </c>
      <c r="J100" s="199"/>
    </row>
    <row r="101" spans="1:25" ht="13.5">
      <c r="A101" s="11" t="s">
        <v>104</v>
      </c>
      <c r="B101" s="4" t="s">
        <v>391</v>
      </c>
      <c r="C101" s="66"/>
      <c r="D101" s="66"/>
      <c r="E101" s="66"/>
      <c r="F101" s="75">
        <f t="shared" si="2"/>
        <v>0</v>
      </c>
      <c r="G101" s="185">
        <f t="shared" si="2"/>
        <v>0</v>
      </c>
      <c r="H101" s="77"/>
      <c r="I101" s="77"/>
      <c r="J101" s="199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8"/>
      <c r="Y101" s="78"/>
    </row>
    <row r="102" spans="1:25" ht="13.5">
      <c r="A102" s="11" t="s">
        <v>393</v>
      </c>
      <c r="B102" s="4" t="s">
        <v>394</v>
      </c>
      <c r="C102" s="66"/>
      <c r="D102" s="66"/>
      <c r="E102" s="66"/>
      <c r="F102" s="75">
        <f t="shared" si="2"/>
        <v>0</v>
      </c>
      <c r="G102" s="185">
        <f t="shared" si="2"/>
        <v>0</v>
      </c>
      <c r="H102" s="77"/>
      <c r="I102" s="77"/>
      <c r="J102" s="199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8"/>
      <c r="Y102" s="78"/>
    </row>
    <row r="103" spans="1:25" ht="13.5">
      <c r="A103" s="11" t="s">
        <v>105</v>
      </c>
      <c r="B103" s="4" t="s">
        <v>395</v>
      </c>
      <c r="C103" s="66"/>
      <c r="D103" s="66"/>
      <c r="E103" s="66"/>
      <c r="F103" s="75">
        <f t="shared" si="2"/>
        <v>0</v>
      </c>
      <c r="G103" s="185">
        <f t="shared" si="2"/>
        <v>0</v>
      </c>
      <c r="H103" s="77"/>
      <c r="I103" s="77"/>
      <c r="J103" s="199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8"/>
      <c r="Y103" s="78"/>
    </row>
    <row r="104" spans="1:25" ht="13.5">
      <c r="A104" s="13" t="s">
        <v>73</v>
      </c>
      <c r="B104" s="6" t="s">
        <v>396</v>
      </c>
      <c r="C104" s="67"/>
      <c r="D104" s="67"/>
      <c r="E104" s="67"/>
      <c r="F104" s="75">
        <f t="shared" si="2"/>
        <v>0</v>
      </c>
      <c r="G104" s="185">
        <f t="shared" si="2"/>
        <v>0</v>
      </c>
      <c r="H104" s="79"/>
      <c r="I104" s="79"/>
      <c r="J104" s="19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8"/>
      <c r="Y104" s="78"/>
    </row>
    <row r="105" spans="1:25" ht="13.5">
      <c r="A105" s="24" t="s">
        <v>106</v>
      </c>
      <c r="B105" s="4" t="s">
        <v>397</v>
      </c>
      <c r="C105" s="68"/>
      <c r="D105" s="68"/>
      <c r="E105" s="68"/>
      <c r="F105" s="75">
        <f t="shared" si="2"/>
        <v>0</v>
      </c>
      <c r="G105" s="185">
        <f t="shared" si="2"/>
        <v>0</v>
      </c>
      <c r="H105" s="80"/>
      <c r="I105" s="80"/>
      <c r="J105" s="199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78"/>
      <c r="Y105" s="78"/>
    </row>
    <row r="106" spans="1:25" ht="13.5">
      <c r="A106" s="24" t="s">
        <v>76</v>
      </c>
      <c r="B106" s="4" t="s">
        <v>400</v>
      </c>
      <c r="C106" s="68"/>
      <c r="D106" s="68"/>
      <c r="E106" s="68"/>
      <c r="F106" s="75">
        <f t="shared" si="2"/>
        <v>0</v>
      </c>
      <c r="G106" s="185">
        <f t="shared" si="2"/>
        <v>0</v>
      </c>
      <c r="H106" s="80"/>
      <c r="I106" s="80"/>
      <c r="J106" s="199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78"/>
      <c r="Y106" s="78"/>
    </row>
    <row r="107" spans="1:25" ht="13.5">
      <c r="A107" s="11" t="s">
        <v>401</v>
      </c>
      <c r="B107" s="4" t="s">
        <v>402</v>
      </c>
      <c r="C107" s="66"/>
      <c r="D107" s="66"/>
      <c r="E107" s="66"/>
      <c r="F107" s="75">
        <f t="shared" si="2"/>
        <v>0</v>
      </c>
      <c r="G107" s="185">
        <f t="shared" si="2"/>
        <v>0</v>
      </c>
      <c r="H107" s="77"/>
      <c r="I107" s="77"/>
      <c r="J107" s="199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8"/>
      <c r="Y107" s="78"/>
    </row>
    <row r="108" spans="1:25" ht="13.5">
      <c r="A108" s="11" t="s">
        <v>107</v>
      </c>
      <c r="B108" s="4" t="s">
        <v>403</v>
      </c>
      <c r="C108" s="66"/>
      <c r="D108" s="66"/>
      <c r="E108" s="66"/>
      <c r="F108" s="75">
        <f t="shared" si="2"/>
        <v>0</v>
      </c>
      <c r="G108" s="185">
        <f t="shared" si="2"/>
        <v>0</v>
      </c>
      <c r="H108" s="77"/>
      <c r="I108" s="77"/>
      <c r="J108" s="199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8"/>
      <c r="Y108" s="78"/>
    </row>
    <row r="109" spans="1:25" ht="13.5">
      <c r="A109" s="12" t="s">
        <v>74</v>
      </c>
      <c r="B109" s="6" t="s">
        <v>404</v>
      </c>
      <c r="C109" s="69"/>
      <c r="D109" s="69"/>
      <c r="E109" s="69"/>
      <c r="F109" s="75">
        <f t="shared" si="2"/>
        <v>0</v>
      </c>
      <c r="G109" s="185">
        <f t="shared" si="2"/>
        <v>0</v>
      </c>
      <c r="H109" s="81"/>
      <c r="I109" s="81"/>
      <c r="J109" s="19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78"/>
      <c r="Y109" s="78"/>
    </row>
    <row r="110" spans="1:25" ht="13.5">
      <c r="A110" s="24" t="s">
        <v>405</v>
      </c>
      <c r="B110" s="4" t="s">
        <v>406</v>
      </c>
      <c r="C110" s="68"/>
      <c r="D110" s="68"/>
      <c r="E110" s="68"/>
      <c r="F110" s="75">
        <f t="shared" si="2"/>
        <v>0</v>
      </c>
      <c r="G110" s="185">
        <f t="shared" si="2"/>
        <v>0</v>
      </c>
      <c r="H110" s="80"/>
      <c r="I110" s="80"/>
      <c r="J110" s="199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78"/>
      <c r="Y110" s="78"/>
    </row>
    <row r="111" spans="1:25" ht="13.5">
      <c r="A111" s="24" t="s">
        <v>407</v>
      </c>
      <c r="B111" s="4" t="s">
        <v>408</v>
      </c>
      <c r="C111" s="68">
        <v>1502287</v>
      </c>
      <c r="D111" s="68"/>
      <c r="E111" s="68"/>
      <c r="F111" s="75">
        <f t="shared" si="2"/>
        <v>1502287</v>
      </c>
      <c r="G111" s="197">
        <v>2105629</v>
      </c>
      <c r="H111" s="80"/>
      <c r="I111" s="80"/>
      <c r="J111" s="199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78"/>
      <c r="Y111" s="78"/>
    </row>
    <row r="112" spans="1:25" ht="13.5">
      <c r="A112" s="12" t="s">
        <v>409</v>
      </c>
      <c r="B112" s="6" t="s">
        <v>410</v>
      </c>
      <c r="C112" s="68"/>
      <c r="D112" s="68"/>
      <c r="E112" s="68"/>
      <c r="F112" s="75">
        <f t="shared" si="2"/>
        <v>0</v>
      </c>
      <c r="G112" s="185">
        <f t="shared" si="2"/>
        <v>0</v>
      </c>
      <c r="H112" s="80"/>
      <c r="I112" s="80"/>
      <c r="J112" s="199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78"/>
      <c r="Y112" s="78"/>
    </row>
    <row r="113" spans="1:25" ht="13.5">
      <c r="A113" s="24" t="s">
        <v>411</v>
      </c>
      <c r="B113" s="4" t="s">
        <v>412</v>
      </c>
      <c r="C113" s="68"/>
      <c r="D113" s="68"/>
      <c r="E113" s="68"/>
      <c r="F113" s="75">
        <f t="shared" si="2"/>
        <v>0</v>
      </c>
      <c r="G113" s="185">
        <f t="shared" si="2"/>
        <v>0</v>
      </c>
      <c r="H113" s="80"/>
      <c r="I113" s="80"/>
      <c r="J113" s="199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78"/>
      <c r="Y113" s="78"/>
    </row>
    <row r="114" spans="1:25" ht="13.5">
      <c r="A114" s="24" t="s">
        <v>413</v>
      </c>
      <c r="B114" s="4" t="s">
        <v>414</v>
      </c>
      <c r="C114" s="68"/>
      <c r="D114" s="68"/>
      <c r="E114" s="68"/>
      <c r="F114" s="75">
        <f t="shared" si="2"/>
        <v>0</v>
      </c>
      <c r="G114" s="185">
        <f t="shared" si="2"/>
        <v>0</v>
      </c>
      <c r="H114" s="80"/>
      <c r="I114" s="80"/>
      <c r="J114" s="199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78"/>
      <c r="Y114" s="78"/>
    </row>
    <row r="115" spans="1:25" ht="13.5">
      <c r="A115" s="24" t="s">
        <v>415</v>
      </c>
      <c r="B115" s="4" t="s">
        <v>416</v>
      </c>
      <c r="C115" s="68"/>
      <c r="D115" s="68"/>
      <c r="E115" s="68"/>
      <c r="F115" s="75">
        <f t="shared" si="2"/>
        <v>0</v>
      </c>
      <c r="G115" s="185">
        <f t="shared" si="2"/>
        <v>0</v>
      </c>
      <c r="H115" s="80"/>
      <c r="I115" s="80"/>
      <c r="J115" s="199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78"/>
      <c r="Y115" s="78"/>
    </row>
    <row r="116" spans="1:25" ht="13.5">
      <c r="A116" s="25" t="s">
        <v>75</v>
      </c>
      <c r="B116" s="26" t="s">
        <v>417</v>
      </c>
      <c r="C116" s="69"/>
      <c r="D116" s="69"/>
      <c r="E116" s="69"/>
      <c r="F116" s="75">
        <f t="shared" si="2"/>
        <v>0</v>
      </c>
      <c r="G116" s="185">
        <f t="shared" si="2"/>
        <v>0</v>
      </c>
      <c r="H116" s="81"/>
      <c r="I116" s="81"/>
      <c r="J116" s="19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78"/>
      <c r="Y116" s="78"/>
    </row>
    <row r="117" spans="1:25" ht="13.5">
      <c r="A117" s="24" t="s">
        <v>418</v>
      </c>
      <c r="B117" s="4" t="s">
        <v>419</v>
      </c>
      <c r="C117" s="68"/>
      <c r="D117" s="68"/>
      <c r="E117" s="68"/>
      <c r="F117" s="75">
        <f t="shared" si="2"/>
        <v>0</v>
      </c>
      <c r="G117" s="185">
        <f t="shared" si="2"/>
        <v>0</v>
      </c>
      <c r="H117" s="80"/>
      <c r="I117" s="80"/>
      <c r="J117" s="199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78"/>
      <c r="Y117" s="78"/>
    </row>
    <row r="118" spans="1:25" ht="13.5">
      <c r="A118" s="11" t="s">
        <v>420</v>
      </c>
      <c r="B118" s="4" t="s">
        <v>421</v>
      </c>
      <c r="C118" s="66"/>
      <c r="D118" s="66"/>
      <c r="E118" s="66"/>
      <c r="F118" s="75">
        <f t="shared" si="2"/>
        <v>0</v>
      </c>
      <c r="G118" s="185">
        <f t="shared" si="2"/>
        <v>0</v>
      </c>
      <c r="H118" s="77"/>
      <c r="I118" s="77"/>
      <c r="J118" s="199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8"/>
      <c r="Y118" s="78"/>
    </row>
    <row r="119" spans="1:25" ht="13.5">
      <c r="A119" s="24" t="s">
        <v>108</v>
      </c>
      <c r="B119" s="4" t="s">
        <v>422</v>
      </c>
      <c r="C119" s="68"/>
      <c r="D119" s="68"/>
      <c r="E119" s="68"/>
      <c r="F119" s="75">
        <f t="shared" si="2"/>
        <v>0</v>
      </c>
      <c r="G119" s="185">
        <f t="shared" si="2"/>
        <v>0</v>
      </c>
      <c r="H119" s="80"/>
      <c r="I119" s="80"/>
      <c r="J119" s="199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78"/>
      <c r="Y119" s="78"/>
    </row>
    <row r="120" spans="1:25" ht="13.5">
      <c r="A120" s="24" t="s">
        <v>77</v>
      </c>
      <c r="B120" s="4" t="s">
        <v>423</v>
      </c>
      <c r="C120" s="68"/>
      <c r="D120" s="68"/>
      <c r="E120" s="68"/>
      <c r="F120" s="75">
        <f t="shared" si="2"/>
        <v>0</v>
      </c>
      <c r="G120" s="185">
        <f t="shared" si="2"/>
        <v>0</v>
      </c>
      <c r="H120" s="80"/>
      <c r="I120" s="80"/>
      <c r="J120" s="199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78"/>
      <c r="Y120" s="78"/>
    </row>
    <row r="121" spans="1:25" ht="13.5">
      <c r="A121" s="25" t="s">
        <v>78</v>
      </c>
      <c r="B121" s="26" t="s">
        <v>427</v>
      </c>
      <c r="C121" s="69"/>
      <c r="D121" s="69"/>
      <c r="E121" s="69"/>
      <c r="F121" s="75">
        <f t="shared" si="2"/>
        <v>0</v>
      </c>
      <c r="G121" s="185">
        <f t="shared" si="2"/>
        <v>0</v>
      </c>
      <c r="H121" s="81"/>
      <c r="I121" s="81"/>
      <c r="J121" s="19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78"/>
      <c r="Y121" s="78"/>
    </row>
    <row r="122" spans="1:25" ht="13.5">
      <c r="A122" s="11" t="s">
        <v>428</v>
      </c>
      <c r="B122" s="4" t="s">
        <v>429</v>
      </c>
      <c r="C122" s="66"/>
      <c r="D122" s="66"/>
      <c r="E122" s="66"/>
      <c r="F122" s="75">
        <f t="shared" si="2"/>
        <v>0</v>
      </c>
      <c r="G122" s="185">
        <f t="shared" si="2"/>
        <v>0</v>
      </c>
      <c r="H122" s="77"/>
      <c r="I122" s="77"/>
      <c r="J122" s="199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8"/>
      <c r="Y122" s="78"/>
    </row>
    <row r="123" spans="1:25" s="128" customFormat="1" ht="15">
      <c r="A123" s="135" t="s">
        <v>112</v>
      </c>
      <c r="B123" s="136" t="s">
        <v>430</v>
      </c>
      <c r="C123" s="137">
        <f>SUM(C111)</f>
        <v>1502287</v>
      </c>
      <c r="D123" s="137">
        <f>SUM(D104+D109+D112+D116+D121)</f>
        <v>0</v>
      </c>
      <c r="E123" s="137"/>
      <c r="F123" s="190">
        <f t="shared" si="2"/>
        <v>1502287</v>
      </c>
      <c r="G123" s="225">
        <f>SUM(G111)</f>
        <v>2105629</v>
      </c>
      <c r="H123" s="81"/>
      <c r="I123" s="81"/>
      <c r="J123" s="19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191"/>
      <c r="Y123" s="191"/>
    </row>
    <row r="124" spans="1:25" s="128" customFormat="1" ht="15">
      <c r="A124" s="138" t="s">
        <v>148</v>
      </c>
      <c r="B124" s="138"/>
      <c r="C124" s="192">
        <f>SUM(C100+C123)</f>
        <v>289599046</v>
      </c>
      <c r="D124" s="192">
        <f>SUM(D100+D123)</f>
        <v>16704826</v>
      </c>
      <c r="E124" s="192"/>
      <c r="F124" s="193">
        <f>SUM(C124:E124)</f>
        <v>306303872</v>
      </c>
      <c r="G124" s="226">
        <f>SUM(G100+G123)</f>
        <v>313808647</v>
      </c>
      <c r="H124" s="216"/>
      <c r="I124" s="191"/>
      <c r="J124" s="199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</row>
    <row r="125" spans="2:25" ht="13.5">
      <c r="B125" s="78"/>
      <c r="C125" s="82"/>
      <c r="D125" s="83"/>
      <c r="E125" s="83"/>
      <c r="F125" s="83"/>
      <c r="G125" s="83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</row>
    <row r="126" spans="2:25" ht="13.5">
      <c r="B126" s="78"/>
      <c r="C126" s="82"/>
      <c r="D126" s="83"/>
      <c r="E126" s="83"/>
      <c r="F126" s="83"/>
      <c r="G126" s="83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</row>
    <row r="127" spans="2:25" ht="13.5">
      <c r="B127" s="78"/>
      <c r="C127" s="82"/>
      <c r="D127" s="83"/>
      <c r="E127" s="83"/>
      <c r="F127" s="83"/>
      <c r="G127" s="83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</row>
    <row r="128" spans="2:25" ht="13.5">
      <c r="B128" s="78"/>
      <c r="C128" s="82"/>
      <c r="D128" s="83"/>
      <c r="E128" s="83"/>
      <c r="F128" s="83"/>
      <c r="G128" s="83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</row>
    <row r="129" spans="2:25" ht="13.5">
      <c r="B129" s="78"/>
      <c r="C129" s="82"/>
      <c r="D129" s="83"/>
      <c r="E129" s="83"/>
      <c r="F129" s="83"/>
      <c r="G129" s="83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</row>
    <row r="130" spans="2:25" ht="13.5">
      <c r="B130" s="78"/>
      <c r="C130" s="82"/>
      <c r="D130" s="83"/>
      <c r="E130" s="83"/>
      <c r="F130" s="83"/>
      <c r="G130" s="83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</row>
    <row r="131" spans="2:25" ht="13.5">
      <c r="B131" s="78"/>
      <c r="C131" s="82"/>
      <c r="D131" s="83"/>
      <c r="E131" s="83"/>
      <c r="F131" s="83"/>
      <c r="G131" s="83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</row>
    <row r="132" spans="2:25" ht="13.5">
      <c r="B132" s="78"/>
      <c r="C132" s="82"/>
      <c r="D132" s="83"/>
      <c r="E132" s="83"/>
      <c r="F132" s="83"/>
      <c r="G132" s="83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</row>
    <row r="133" spans="2:25" ht="13.5">
      <c r="B133" s="78"/>
      <c r="C133" s="82"/>
      <c r="D133" s="83"/>
      <c r="E133" s="83"/>
      <c r="F133" s="83"/>
      <c r="G133" s="83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</row>
    <row r="134" spans="2:25" ht="13.5">
      <c r="B134" s="78"/>
      <c r="C134" s="82"/>
      <c r="D134" s="83"/>
      <c r="E134" s="83"/>
      <c r="F134" s="83"/>
      <c r="G134" s="83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</row>
    <row r="135" spans="2:25" ht="13.5">
      <c r="B135" s="78"/>
      <c r="C135" s="82"/>
      <c r="D135" s="83"/>
      <c r="E135" s="83"/>
      <c r="F135" s="83"/>
      <c r="G135" s="83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</row>
    <row r="136" spans="2:25" ht="13.5">
      <c r="B136" s="78"/>
      <c r="C136" s="82"/>
      <c r="D136" s="83"/>
      <c r="E136" s="83"/>
      <c r="F136" s="83"/>
      <c r="G136" s="83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</row>
    <row r="137" spans="2:25" ht="13.5">
      <c r="B137" s="78"/>
      <c r="C137" s="82"/>
      <c r="D137" s="83"/>
      <c r="E137" s="83"/>
      <c r="F137" s="83"/>
      <c r="G137" s="83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</row>
    <row r="138" spans="2:25" ht="13.5">
      <c r="B138" s="78"/>
      <c r="C138" s="82"/>
      <c r="D138" s="83"/>
      <c r="E138" s="83"/>
      <c r="F138" s="83"/>
      <c r="G138" s="83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</row>
    <row r="139" spans="2:25" ht="13.5">
      <c r="B139" s="78"/>
      <c r="C139" s="82"/>
      <c r="D139" s="83"/>
      <c r="E139" s="83"/>
      <c r="F139" s="83"/>
      <c r="G139" s="83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</row>
    <row r="140" spans="2:25" ht="13.5">
      <c r="B140" s="78"/>
      <c r="C140" s="82"/>
      <c r="D140" s="83"/>
      <c r="E140" s="83"/>
      <c r="F140" s="83"/>
      <c r="G140" s="83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</row>
    <row r="141" spans="2:25" ht="13.5">
      <c r="B141" s="78"/>
      <c r="C141" s="82"/>
      <c r="D141" s="83"/>
      <c r="E141" s="83"/>
      <c r="F141" s="83"/>
      <c r="G141" s="83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</row>
    <row r="142" spans="2:25" ht="13.5">
      <c r="B142" s="78"/>
      <c r="C142" s="82"/>
      <c r="D142" s="83"/>
      <c r="E142" s="83"/>
      <c r="F142" s="83"/>
      <c r="G142" s="83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</row>
    <row r="143" spans="2:25" ht="13.5">
      <c r="B143" s="78"/>
      <c r="C143" s="82"/>
      <c r="D143" s="83"/>
      <c r="E143" s="83"/>
      <c r="F143" s="83"/>
      <c r="G143" s="83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</row>
    <row r="144" spans="2:25" ht="13.5">
      <c r="B144" s="78"/>
      <c r="C144" s="82"/>
      <c r="D144" s="83"/>
      <c r="E144" s="83"/>
      <c r="F144" s="83"/>
      <c r="G144" s="83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</row>
    <row r="145" spans="2:25" ht="13.5">
      <c r="B145" s="78"/>
      <c r="C145" s="82"/>
      <c r="D145" s="83"/>
      <c r="E145" s="83"/>
      <c r="F145" s="83"/>
      <c r="G145" s="83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</row>
    <row r="146" spans="2:25" ht="13.5">
      <c r="B146" s="78"/>
      <c r="C146" s="82"/>
      <c r="D146" s="83"/>
      <c r="E146" s="83"/>
      <c r="F146" s="83"/>
      <c r="G146" s="83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</row>
    <row r="147" spans="2:25" ht="13.5">
      <c r="B147" s="78"/>
      <c r="C147" s="82"/>
      <c r="D147" s="83"/>
      <c r="E147" s="83"/>
      <c r="F147" s="83"/>
      <c r="G147" s="83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</row>
    <row r="148" spans="2:25" ht="13.5">
      <c r="B148" s="78"/>
      <c r="C148" s="82"/>
      <c r="D148" s="83"/>
      <c r="E148" s="83"/>
      <c r="F148" s="83"/>
      <c r="G148" s="83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</row>
    <row r="149" spans="2:25" ht="13.5">
      <c r="B149" s="78"/>
      <c r="C149" s="82"/>
      <c r="D149" s="83"/>
      <c r="E149" s="83"/>
      <c r="F149" s="83"/>
      <c r="G149" s="83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</row>
    <row r="150" spans="2:25" ht="13.5">
      <c r="B150" s="78"/>
      <c r="C150" s="82"/>
      <c r="D150" s="83"/>
      <c r="E150" s="83"/>
      <c r="F150" s="83"/>
      <c r="G150" s="83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</row>
    <row r="151" spans="2:25" ht="13.5">
      <c r="B151" s="78"/>
      <c r="C151" s="82"/>
      <c r="D151" s="83"/>
      <c r="E151" s="83"/>
      <c r="F151" s="83"/>
      <c r="G151" s="83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</row>
    <row r="152" spans="2:25" ht="13.5">
      <c r="B152" s="78"/>
      <c r="C152" s="82"/>
      <c r="D152" s="83"/>
      <c r="E152" s="83"/>
      <c r="F152" s="83"/>
      <c r="G152" s="83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</row>
    <row r="153" spans="2:25" ht="13.5">
      <c r="B153" s="78"/>
      <c r="C153" s="82"/>
      <c r="D153" s="83"/>
      <c r="E153" s="83"/>
      <c r="F153" s="83"/>
      <c r="G153" s="83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</row>
    <row r="154" spans="2:25" ht="13.5">
      <c r="B154" s="78"/>
      <c r="C154" s="82"/>
      <c r="D154" s="83"/>
      <c r="E154" s="83"/>
      <c r="F154" s="83"/>
      <c r="G154" s="83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</row>
    <row r="155" spans="2:25" ht="13.5">
      <c r="B155" s="78"/>
      <c r="C155" s="82"/>
      <c r="D155" s="83"/>
      <c r="E155" s="83"/>
      <c r="F155" s="83"/>
      <c r="G155" s="83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</row>
    <row r="156" spans="2:25" ht="13.5">
      <c r="B156" s="78"/>
      <c r="C156" s="82"/>
      <c r="D156" s="83"/>
      <c r="E156" s="83"/>
      <c r="F156" s="83"/>
      <c r="G156" s="83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</row>
    <row r="157" spans="2:25" ht="13.5">
      <c r="B157" s="78"/>
      <c r="C157" s="82"/>
      <c r="D157" s="83"/>
      <c r="E157" s="83"/>
      <c r="F157" s="83"/>
      <c r="G157" s="83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</row>
    <row r="158" spans="2:25" ht="13.5">
      <c r="B158" s="78"/>
      <c r="C158" s="82"/>
      <c r="D158" s="83"/>
      <c r="E158" s="83"/>
      <c r="F158" s="83"/>
      <c r="G158" s="83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</row>
    <row r="159" spans="2:25" ht="13.5">
      <c r="B159" s="78"/>
      <c r="C159" s="82"/>
      <c r="D159" s="83"/>
      <c r="E159" s="83"/>
      <c r="F159" s="83"/>
      <c r="G159" s="83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</row>
    <row r="160" spans="2:25" ht="13.5">
      <c r="B160" s="78"/>
      <c r="C160" s="82"/>
      <c r="D160" s="83"/>
      <c r="E160" s="83"/>
      <c r="F160" s="83"/>
      <c r="G160" s="83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</row>
    <row r="161" spans="2:25" ht="13.5">
      <c r="B161" s="78"/>
      <c r="C161" s="82"/>
      <c r="D161" s="83"/>
      <c r="E161" s="83"/>
      <c r="F161" s="83"/>
      <c r="G161" s="83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</row>
    <row r="162" spans="2:25" ht="13.5">
      <c r="B162" s="78"/>
      <c r="C162" s="82"/>
      <c r="D162" s="83"/>
      <c r="E162" s="83"/>
      <c r="F162" s="83"/>
      <c r="G162" s="83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</row>
    <row r="163" spans="2:25" ht="13.5">
      <c r="B163" s="78"/>
      <c r="C163" s="82"/>
      <c r="D163" s="83"/>
      <c r="E163" s="83"/>
      <c r="F163" s="83"/>
      <c r="G163" s="83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</row>
    <row r="164" spans="2:25" ht="13.5">
      <c r="B164" s="78"/>
      <c r="C164" s="82"/>
      <c r="D164" s="83"/>
      <c r="E164" s="83"/>
      <c r="F164" s="83"/>
      <c r="G164" s="83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</row>
    <row r="165" spans="2:25" ht="13.5">
      <c r="B165" s="78"/>
      <c r="C165" s="82"/>
      <c r="D165" s="83"/>
      <c r="E165" s="83"/>
      <c r="F165" s="83"/>
      <c r="G165" s="83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</row>
    <row r="166" spans="2:25" ht="13.5">
      <c r="B166" s="78"/>
      <c r="C166" s="82"/>
      <c r="D166" s="83"/>
      <c r="E166" s="83"/>
      <c r="F166" s="83"/>
      <c r="G166" s="83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</row>
    <row r="167" spans="2:25" ht="13.5">
      <c r="B167" s="78"/>
      <c r="C167" s="82"/>
      <c r="D167" s="83"/>
      <c r="E167" s="83"/>
      <c r="F167" s="83"/>
      <c r="G167" s="83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</row>
    <row r="168" spans="2:25" ht="13.5">
      <c r="B168" s="78"/>
      <c r="C168" s="82"/>
      <c r="D168" s="83"/>
      <c r="E168" s="83"/>
      <c r="F168" s="83"/>
      <c r="G168" s="83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</row>
    <row r="169" spans="2:25" ht="13.5">
      <c r="B169" s="78"/>
      <c r="C169" s="82"/>
      <c r="D169" s="83"/>
      <c r="E169" s="83"/>
      <c r="F169" s="83"/>
      <c r="G169" s="83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</row>
    <row r="170" spans="2:25" ht="13.5">
      <c r="B170" s="78"/>
      <c r="C170" s="82"/>
      <c r="D170" s="83"/>
      <c r="E170" s="83"/>
      <c r="F170" s="83"/>
      <c r="G170" s="83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</row>
    <row r="171" spans="2:25" ht="13.5">
      <c r="B171" s="78"/>
      <c r="C171" s="82"/>
      <c r="D171" s="83"/>
      <c r="E171" s="83"/>
      <c r="F171" s="83"/>
      <c r="G171" s="83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</row>
    <row r="172" spans="2:25" ht="13.5">
      <c r="B172" s="78"/>
      <c r="C172" s="82"/>
      <c r="D172" s="83"/>
      <c r="E172" s="83"/>
      <c r="F172" s="83"/>
      <c r="G172" s="83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</row>
    <row r="173" spans="2:25" ht="13.5">
      <c r="B173" s="78"/>
      <c r="C173" s="82"/>
      <c r="D173" s="83"/>
      <c r="E173" s="83"/>
      <c r="F173" s="83"/>
      <c r="G173" s="83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SheetLayoutView="100" zoomScalePageLayoutView="0" workbookViewId="0" topLeftCell="A88">
      <selection activeCell="J38" sqref="J38"/>
    </sheetView>
  </sheetViews>
  <sheetFormatPr defaultColWidth="9.140625" defaultRowHeight="15"/>
  <cols>
    <col min="1" max="1" width="92.57421875" style="70" customWidth="1"/>
    <col min="2" max="2" width="8.8515625" style="70" customWidth="1"/>
    <col min="3" max="3" width="16.8515625" style="70" customWidth="1"/>
    <col min="4" max="4" width="14.140625" style="173" customWidth="1"/>
    <col min="5" max="5" width="15.8515625" style="70" customWidth="1"/>
    <col min="6" max="7" width="16.140625" style="70" customWidth="1"/>
    <col min="8" max="8" width="18.140625" style="70" customWidth="1"/>
    <col min="9" max="16384" width="8.8515625" style="70" customWidth="1"/>
  </cols>
  <sheetData>
    <row r="1" spans="1:6" ht="13.5">
      <c r="A1" s="242" t="s">
        <v>516</v>
      </c>
      <c r="B1" s="242"/>
      <c r="C1" s="242"/>
      <c r="D1" s="242"/>
      <c r="E1" s="242"/>
      <c r="F1" s="242"/>
    </row>
    <row r="2" spans="1:6" ht="24" customHeight="1">
      <c r="A2" s="238" t="s">
        <v>515</v>
      </c>
      <c r="B2" s="239"/>
      <c r="C2" s="239"/>
      <c r="D2" s="239"/>
      <c r="E2" s="239"/>
      <c r="F2" s="240"/>
    </row>
    <row r="3" spans="1:8" ht="24" customHeight="1">
      <c r="A3" s="241" t="s">
        <v>185</v>
      </c>
      <c r="B3" s="239"/>
      <c r="C3" s="239"/>
      <c r="D3" s="239"/>
      <c r="E3" s="239"/>
      <c r="F3" s="240"/>
      <c r="H3" s="42"/>
    </row>
    <row r="4" ht="18">
      <c r="A4" s="30"/>
    </row>
    <row r="5" ht="13.5">
      <c r="A5" s="50" t="s">
        <v>205</v>
      </c>
    </row>
    <row r="6" spans="1:7" ht="26.25">
      <c r="A6" s="1" t="s">
        <v>254</v>
      </c>
      <c r="B6" s="2" t="s">
        <v>219</v>
      </c>
      <c r="C6" s="87" t="s">
        <v>187</v>
      </c>
      <c r="D6" s="174" t="s">
        <v>188</v>
      </c>
      <c r="E6" s="87" t="s">
        <v>226</v>
      </c>
      <c r="F6" s="88" t="s">
        <v>217</v>
      </c>
      <c r="G6" s="88" t="s">
        <v>615</v>
      </c>
    </row>
    <row r="7" spans="1:7" ht="15" customHeight="1">
      <c r="A7" s="20" t="s">
        <v>431</v>
      </c>
      <c r="B7" s="5" t="s">
        <v>432</v>
      </c>
      <c r="C7" s="89">
        <v>27401924</v>
      </c>
      <c r="D7" s="175"/>
      <c r="E7" s="89"/>
      <c r="F7" s="89">
        <f>SUM(C7:E7)</f>
        <v>27401924</v>
      </c>
      <c r="G7" s="175">
        <f>SUM(D7:F7)</f>
        <v>27401924</v>
      </c>
    </row>
    <row r="8" spans="1:7" ht="15" customHeight="1">
      <c r="A8" s="4" t="s">
        <v>433</v>
      </c>
      <c r="B8" s="5" t="s">
        <v>434</v>
      </c>
      <c r="C8" s="89"/>
      <c r="D8" s="175"/>
      <c r="E8" s="89"/>
      <c r="F8" s="89">
        <f aca="true" t="shared" si="0" ref="F8:G71">SUM(C8:E8)</f>
        <v>0</v>
      </c>
      <c r="G8" s="175">
        <f t="shared" si="0"/>
        <v>0</v>
      </c>
    </row>
    <row r="9" spans="1:7" ht="15" customHeight="1">
      <c r="A9" s="4" t="s">
        <v>435</v>
      </c>
      <c r="B9" s="5" t="s">
        <v>436</v>
      </c>
      <c r="C9" s="89">
        <v>8355244</v>
      </c>
      <c r="D9" s="175"/>
      <c r="E9" s="89"/>
      <c r="F9" s="89">
        <f t="shared" si="0"/>
        <v>8355244</v>
      </c>
      <c r="G9" s="175">
        <f t="shared" si="0"/>
        <v>8355244</v>
      </c>
    </row>
    <row r="10" spans="1:7" ht="15" customHeight="1">
      <c r="A10" s="4" t="s">
        <v>437</v>
      </c>
      <c r="B10" s="5" t="s">
        <v>438</v>
      </c>
      <c r="C10" s="89">
        <v>1800000</v>
      </c>
      <c r="D10" s="175"/>
      <c r="E10" s="89"/>
      <c r="F10" s="89">
        <f t="shared" si="0"/>
        <v>1800000</v>
      </c>
      <c r="G10" s="175">
        <f t="shared" si="0"/>
        <v>1800000</v>
      </c>
    </row>
    <row r="11" spans="1:7" ht="15" customHeight="1">
      <c r="A11" s="4" t="s">
        <v>439</v>
      </c>
      <c r="B11" s="5" t="s">
        <v>440</v>
      </c>
      <c r="C11" s="89"/>
      <c r="D11" s="175"/>
      <c r="E11" s="89"/>
      <c r="F11" s="89">
        <f t="shared" si="0"/>
        <v>0</v>
      </c>
      <c r="G11" s="175">
        <f t="shared" si="0"/>
        <v>0</v>
      </c>
    </row>
    <row r="12" spans="1:7" ht="15" customHeight="1">
      <c r="A12" s="4" t="s">
        <v>441</v>
      </c>
      <c r="B12" s="5" t="s">
        <v>442</v>
      </c>
      <c r="C12" s="89"/>
      <c r="D12" s="175"/>
      <c r="E12" s="89"/>
      <c r="F12" s="89">
        <f t="shared" si="0"/>
        <v>0</v>
      </c>
      <c r="G12" s="175">
        <f t="shared" si="0"/>
        <v>0</v>
      </c>
    </row>
    <row r="13" spans="1:7" ht="15" customHeight="1">
      <c r="A13" s="6" t="s">
        <v>150</v>
      </c>
      <c r="B13" s="7" t="s">
        <v>443</v>
      </c>
      <c r="C13" s="89">
        <f>SUM(C7:C12)</f>
        <v>37557168</v>
      </c>
      <c r="D13" s="175">
        <f>SUM(D7:D12)</f>
        <v>0</v>
      </c>
      <c r="E13" s="89">
        <f>SUM(E7:E12)</f>
        <v>0</v>
      </c>
      <c r="F13" s="89">
        <f>SUM(C13:E13)</f>
        <v>37557168</v>
      </c>
      <c r="G13" s="175">
        <f>SUM(G7:G12)</f>
        <v>37557168</v>
      </c>
    </row>
    <row r="14" spans="1:7" ht="15" customHeight="1">
      <c r="A14" s="4" t="s">
        <v>444</v>
      </c>
      <c r="B14" s="5" t="s">
        <v>445</v>
      </c>
      <c r="C14" s="89"/>
      <c r="D14" s="175"/>
      <c r="E14" s="89"/>
      <c r="F14" s="89">
        <f t="shared" si="0"/>
        <v>0</v>
      </c>
      <c r="G14" s="175">
        <f t="shared" si="0"/>
        <v>0</v>
      </c>
    </row>
    <row r="15" spans="1:7" ht="15" customHeight="1">
      <c r="A15" s="4" t="s">
        <v>446</v>
      </c>
      <c r="B15" s="5" t="s">
        <v>447</v>
      </c>
      <c r="C15" s="89"/>
      <c r="D15" s="175"/>
      <c r="E15" s="89"/>
      <c r="F15" s="89">
        <f t="shared" si="0"/>
        <v>0</v>
      </c>
      <c r="G15" s="175">
        <f t="shared" si="0"/>
        <v>0</v>
      </c>
    </row>
    <row r="16" spans="1:7" ht="15" customHeight="1">
      <c r="A16" s="4" t="s">
        <v>113</v>
      </c>
      <c r="B16" s="5" t="s">
        <v>448</v>
      </c>
      <c r="C16" s="89"/>
      <c r="D16" s="175"/>
      <c r="E16" s="89"/>
      <c r="F16" s="89">
        <f t="shared" si="0"/>
        <v>0</v>
      </c>
      <c r="G16" s="175">
        <f t="shared" si="0"/>
        <v>0</v>
      </c>
    </row>
    <row r="17" spans="1:7" ht="15" customHeight="1">
      <c r="A17" s="4" t="s">
        <v>114</v>
      </c>
      <c r="B17" s="5" t="s">
        <v>449</v>
      </c>
      <c r="C17" s="89"/>
      <c r="D17" s="175"/>
      <c r="E17" s="89"/>
      <c r="F17" s="89">
        <f t="shared" si="0"/>
        <v>0</v>
      </c>
      <c r="G17" s="175">
        <f t="shared" si="0"/>
        <v>0</v>
      </c>
    </row>
    <row r="18" spans="1:7" ht="15" customHeight="1">
      <c r="A18" s="4" t="s">
        <v>115</v>
      </c>
      <c r="B18" s="5" t="s">
        <v>450</v>
      </c>
      <c r="C18" s="89">
        <v>1500000</v>
      </c>
      <c r="D18" s="175"/>
      <c r="E18" s="89"/>
      <c r="F18" s="89">
        <f t="shared" si="0"/>
        <v>1500000</v>
      </c>
      <c r="G18" s="175">
        <f t="shared" si="0"/>
        <v>1500000</v>
      </c>
    </row>
    <row r="19" spans="1:7" ht="15" customHeight="1">
      <c r="A19" s="26" t="s">
        <v>151</v>
      </c>
      <c r="B19" s="32" t="s">
        <v>451</v>
      </c>
      <c r="C19" s="139">
        <f>SUM(C13:C18)</f>
        <v>39057168</v>
      </c>
      <c r="D19" s="175">
        <f>SUM(D13:D18)</f>
        <v>0</v>
      </c>
      <c r="E19" s="89">
        <f>SUM(E13:E18)</f>
        <v>0</v>
      </c>
      <c r="F19" s="89">
        <f t="shared" si="0"/>
        <v>39057168</v>
      </c>
      <c r="G19" s="175">
        <f>SUM(G18+G13)</f>
        <v>39057168</v>
      </c>
    </row>
    <row r="20" spans="1:7" ht="15" customHeight="1">
      <c r="A20" s="4" t="s">
        <v>119</v>
      </c>
      <c r="B20" s="5" t="s">
        <v>460</v>
      </c>
      <c r="C20" s="89"/>
      <c r="D20" s="175"/>
      <c r="E20" s="89"/>
      <c r="F20" s="89">
        <f t="shared" si="0"/>
        <v>0</v>
      </c>
      <c r="G20" s="175">
        <f t="shared" si="0"/>
        <v>0</v>
      </c>
    </row>
    <row r="21" spans="1:7" ht="15" customHeight="1">
      <c r="A21" s="4" t="s">
        <v>120</v>
      </c>
      <c r="B21" s="5" t="s">
        <v>461</v>
      </c>
      <c r="C21" s="89"/>
      <c r="D21" s="175"/>
      <c r="E21" s="89"/>
      <c r="F21" s="89">
        <f t="shared" si="0"/>
        <v>0</v>
      </c>
      <c r="G21" s="175">
        <f t="shared" si="0"/>
        <v>0</v>
      </c>
    </row>
    <row r="22" spans="1:7" ht="15" customHeight="1">
      <c r="A22" s="6" t="s">
        <v>153</v>
      </c>
      <c r="B22" s="7" t="s">
        <v>462</v>
      </c>
      <c r="C22" s="89">
        <f>SUM(C20:C21)</f>
        <v>0</v>
      </c>
      <c r="D22" s="175"/>
      <c r="E22" s="89"/>
      <c r="F22" s="89">
        <f t="shared" si="0"/>
        <v>0</v>
      </c>
      <c r="G22" s="175">
        <f t="shared" si="0"/>
        <v>0</v>
      </c>
    </row>
    <row r="23" spans="1:7" ht="15" customHeight="1">
      <c r="A23" s="4" t="s">
        <v>121</v>
      </c>
      <c r="B23" s="5" t="s">
        <v>463</v>
      </c>
      <c r="C23" s="89"/>
      <c r="D23" s="175"/>
      <c r="E23" s="89"/>
      <c r="F23" s="89">
        <f t="shared" si="0"/>
        <v>0</v>
      </c>
      <c r="G23" s="175">
        <f t="shared" si="0"/>
        <v>0</v>
      </c>
    </row>
    <row r="24" spans="1:7" ht="15" customHeight="1">
      <c r="A24" s="4" t="s">
        <v>122</v>
      </c>
      <c r="B24" s="5" t="s">
        <v>464</v>
      </c>
      <c r="C24" s="89"/>
      <c r="D24" s="175"/>
      <c r="E24" s="89"/>
      <c r="F24" s="89">
        <f t="shared" si="0"/>
        <v>0</v>
      </c>
      <c r="G24" s="175">
        <f t="shared" si="0"/>
        <v>0</v>
      </c>
    </row>
    <row r="25" spans="1:7" ht="15" customHeight="1">
      <c r="A25" s="4" t="s">
        <v>123</v>
      </c>
      <c r="B25" s="5" t="s">
        <v>465</v>
      </c>
      <c r="C25" s="89">
        <v>37100000</v>
      </c>
      <c r="D25" s="175"/>
      <c r="E25" s="89"/>
      <c r="F25" s="89">
        <f t="shared" si="0"/>
        <v>37100000</v>
      </c>
      <c r="G25" s="175">
        <f t="shared" si="0"/>
        <v>37100000</v>
      </c>
    </row>
    <row r="26" spans="1:7" ht="15" customHeight="1">
      <c r="A26" s="4" t="s">
        <v>124</v>
      </c>
      <c r="B26" s="5" t="s">
        <v>466</v>
      </c>
      <c r="C26" s="89">
        <v>10000000</v>
      </c>
      <c r="D26" s="175"/>
      <c r="E26" s="89"/>
      <c r="F26" s="89">
        <f t="shared" si="0"/>
        <v>10000000</v>
      </c>
      <c r="G26" s="175">
        <f t="shared" si="0"/>
        <v>10000000</v>
      </c>
    </row>
    <row r="27" spans="1:7" ht="15" customHeight="1">
      <c r="A27" s="4" t="s">
        <v>125</v>
      </c>
      <c r="B27" s="5" t="s">
        <v>469</v>
      </c>
      <c r="C27" s="89"/>
      <c r="D27" s="175"/>
      <c r="E27" s="89"/>
      <c r="F27" s="89">
        <f t="shared" si="0"/>
        <v>0</v>
      </c>
      <c r="G27" s="175">
        <f t="shared" si="0"/>
        <v>0</v>
      </c>
    </row>
    <row r="28" spans="1:7" ht="15" customHeight="1">
      <c r="A28" s="4" t="s">
        <v>470</v>
      </c>
      <c r="B28" s="5" t="s">
        <v>471</v>
      </c>
      <c r="C28" s="89"/>
      <c r="D28" s="175"/>
      <c r="E28" s="89"/>
      <c r="F28" s="89">
        <f t="shared" si="0"/>
        <v>0</v>
      </c>
      <c r="G28" s="175">
        <f t="shared" si="0"/>
        <v>0</v>
      </c>
    </row>
    <row r="29" spans="1:7" ht="15" customHeight="1">
      <c r="A29" s="4" t="s">
        <v>126</v>
      </c>
      <c r="B29" s="5" t="s">
        <v>472</v>
      </c>
      <c r="C29" s="89">
        <v>2500000</v>
      </c>
      <c r="D29" s="175"/>
      <c r="E29" s="89"/>
      <c r="F29" s="89">
        <f t="shared" si="0"/>
        <v>2500000</v>
      </c>
      <c r="G29" s="175">
        <v>0</v>
      </c>
    </row>
    <row r="30" spans="1:7" ht="15" customHeight="1">
      <c r="A30" s="4" t="s">
        <v>127</v>
      </c>
      <c r="B30" s="5" t="s">
        <v>477</v>
      </c>
      <c r="C30" s="89">
        <v>2700000</v>
      </c>
      <c r="D30" s="175"/>
      <c r="E30" s="89"/>
      <c r="F30" s="89">
        <f t="shared" si="0"/>
        <v>2700000</v>
      </c>
      <c r="G30" s="175">
        <v>1350000</v>
      </c>
    </row>
    <row r="31" spans="1:7" ht="15" customHeight="1">
      <c r="A31" s="6" t="s">
        <v>154</v>
      </c>
      <c r="B31" s="7" t="s">
        <v>480</v>
      </c>
      <c r="C31" s="89">
        <f>SUM(C26:C30)</f>
        <v>15200000</v>
      </c>
      <c r="D31" s="175"/>
      <c r="E31" s="89"/>
      <c r="F31" s="89">
        <f t="shared" si="0"/>
        <v>15200000</v>
      </c>
      <c r="G31" s="175">
        <f>SUM(G26:G30)</f>
        <v>11350000</v>
      </c>
    </row>
    <row r="32" spans="1:7" ht="15" customHeight="1">
      <c r="A32" s="4" t="s">
        <v>128</v>
      </c>
      <c r="B32" s="5" t="s">
        <v>481</v>
      </c>
      <c r="C32" s="89">
        <v>100000</v>
      </c>
      <c r="D32" s="175"/>
      <c r="E32" s="89"/>
      <c r="F32" s="89">
        <f t="shared" si="0"/>
        <v>100000</v>
      </c>
      <c r="G32" s="175">
        <f t="shared" si="0"/>
        <v>100000</v>
      </c>
    </row>
    <row r="33" spans="1:7" ht="15" customHeight="1">
      <c r="A33" s="26" t="s">
        <v>155</v>
      </c>
      <c r="B33" s="32" t="s">
        <v>482</v>
      </c>
      <c r="C33" s="139">
        <f>SUM(C22+C23+C24+C25+C31+C32)</f>
        <v>52400000</v>
      </c>
      <c r="D33" s="175">
        <f>SUM(D22+D23+D24+D25+D31+D32)</f>
        <v>0</v>
      </c>
      <c r="E33" s="89">
        <f>SUM(E22+E23+E24+E25+E31+E32)</f>
        <v>0</v>
      </c>
      <c r="F33" s="89">
        <f>SUM(C33:E33)</f>
        <v>52400000</v>
      </c>
      <c r="G33" s="175">
        <f>SUM(G22+G23+G24+G25+G31+G32)</f>
        <v>48550000</v>
      </c>
    </row>
    <row r="34" spans="1:7" ht="15" customHeight="1">
      <c r="A34" s="11" t="s">
        <v>483</v>
      </c>
      <c r="B34" s="5" t="s">
        <v>484</v>
      </c>
      <c r="C34" s="89"/>
      <c r="D34" s="175">
        <v>8000000</v>
      </c>
      <c r="E34" s="89"/>
      <c r="F34" s="89">
        <f t="shared" si="0"/>
        <v>8000000</v>
      </c>
      <c r="G34" s="175">
        <v>5576000</v>
      </c>
    </row>
    <row r="35" spans="1:7" ht="15" customHeight="1">
      <c r="A35" s="11" t="s">
        <v>129</v>
      </c>
      <c r="B35" s="5" t="s">
        <v>485</v>
      </c>
      <c r="C35" s="89"/>
      <c r="D35" s="175">
        <v>34000000</v>
      </c>
      <c r="E35" s="89"/>
      <c r="F35" s="89">
        <f t="shared" si="0"/>
        <v>34000000</v>
      </c>
      <c r="G35" s="175">
        <v>23738780</v>
      </c>
    </row>
    <row r="36" spans="1:7" ht="15" customHeight="1">
      <c r="A36" s="11" t="s">
        <v>130</v>
      </c>
      <c r="B36" s="5" t="s">
        <v>486</v>
      </c>
      <c r="C36" s="89">
        <v>0</v>
      </c>
      <c r="D36" s="175"/>
      <c r="E36" s="89"/>
      <c r="F36" s="89">
        <f t="shared" si="0"/>
        <v>0</v>
      </c>
      <c r="G36" s="175">
        <f t="shared" si="0"/>
        <v>0</v>
      </c>
    </row>
    <row r="37" spans="1:7" ht="15" customHeight="1">
      <c r="A37" s="11" t="s">
        <v>131</v>
      </c>
      <c r="B37" s="5" t="s">
        <v>487</v>
      </c>
      <c r="C37" s="89">
        <v>15000000</v>
      </c>
      <c r="D37" s="175"/>
      <c r="E37" s="89"/>
      <c r="F37" s="89">
        <f t="shared" si="0"/>
        <v>15000000</v>
      </c>
      <c r="G37" s="194">
        <v>8900000</v>
      </c>
    </row>
    <row r="38" spans="1:7" ht="15" customHeight="1">
      <c r="A38" s="11" t="s">
        <v>488</v>
      </c>
      <c r="B38" s="5" t="s">
        <v>489</v>
      </c>
      <c r="C38" s="89"/>
      <c r="D38" s="175"/>
      <c r="E38" s="89"/>
      <c r="F38" s="89">
        <f t="shared" si="0"/>
        <v>0</v>
      </c>
      <c r="G38" s="175">
        <f t="shared" si="0"/>
        <v>0</v>
      </c>
    </row>
    <row r="39" spans="1:7" ht="15" customHeight="1">
      <c r="A39" s="11" t="s">
        <v>490</v>
      </c>
      <c r="B39" s="5" t="s">
        <v>491</v>
      </c>
      <c r="C39" s="89"/>
      <c r="D39" s="175">
        <v>11340000</v>
      </c>
      <c r="E39" s="89"/>
      <c r="F39" s="89">
        <f t="shared" si="0"/>
        <v>11340000</v>
      </c>
      <c r="G39" s="175">
        <v>7585002</v>
      </c>
    </row>
    <row r="40" spans="1:7" ht="15" customHeight="1">
      <c r="A40" s="11" t="s">
        <v>492</v>
      </c>
      <c r="B40" s="5" t="s">
        <v>493</v>
      </c>
      <c r="C40" s="89"/>
      <c r="D40" s="175"/>
      <c r="E40" s="89"/>
      <c r="F40" s="89">
        <f t="shared" si="0"/>
        <v>0</v>
      </c>
      <c r="G40" s="175">
        <v>17767000</v>
      </c>
    </row>
    <row r="41" spans="1:7" ht="15" customHeight="1">
      <c r="A41" s="11" t="s">
        <v>132</v>
      </c>
      <c r="B41" s="5" t="s">
        <v>494</v>
      </c>
      <c r="C41" s="89"/>
      <c r="D41" s="175"/>
      <c r="E41" s="89"/>
      <c r="F41" s="89">
        <f t="shared" si="0"/>
        <v>0</v>
      </c>
      <c r="G41" s="175">
        <f t="shared" si="0"/>
        <v>0</v>
      </c>
    </row>
    <row r="42" spans="1:7" ht="15" customHeight="1">
      <c r="A42" s="11" t="s">
        <v>133</v>
      </c>
      <c r="B42" s="5" t="s">
        <v>495</v>
      </c>
      <c r="C42" s="89"/>
      <c r="D42" s="175"/>
      <c r="E42" s="89"/>
      <c r="F42" s="89">
        <f t="shared" si="0"/>
        <v>0</v>
      </c>
      <c r="G42" s="175">
        <f t="shared" si="0"/>
        <v>0</v>
      </c>
    </row>
    <row r="43" spans="1:7" ht="15" customHeight="1">
      <c r="A43" s="11" t="s">
        <v>134</v>
      </c>
      <c r="B43" s="5" t="s">
        <v>507</v>
      </c>
      <c r="C43" s="89">
        <v>2000000</v>
      </c>
      <c r="D43" s="175"/>
      <c r="E43" s="89"/>
      <c r="F43" s="89">
        <f t="shared" si="0"/>
        <v>2000000</v>
      </c>
      <c r="G43" s="175">
        <v>2100000</v>
      </c>
    </row>
    <row r="44" spans="1:7" ht="15" customHeight="1">
      <c r="A44" s="31" t="s">
        <v>156</v>
      </c>
      <c r="B44" s="32" t="s">
        <v>1</v>
      </c>
      <c r="C44" s="89">
        <f>SUM(C34:C43)</f>
        <v>17000000</v>
      </c>
      <c r="D44" s="175">
        <f>SUM(D34:D43)</f>
        <v>53340000</v>
      </c>
      <c r="E44" s="89">
        <f>SUM(E34:E43)</f>
        <v>0</v>
      </c>
      <c r="F44" s="89">
        <f t="shared" si="0"/>
        <v>70340000</v>
      </c>
      <c r="G44" s="175">
        <f>SUM(G34:G43)</f>
        <v>65666782</v>
      </c>
    </row>
    <row r="45" spans="1:7" ht="15" customHeight="1">
      <c r="A45" s="11" t="s">
        <v>10</v>
      </c>
      <c r="B45" s="5" t="s">
        <v>11</v>
      </c>
      <c r="C45" s="89"/>
      <c r="D45" s="175"/>
      <c r="E45" s="89"/>
      <c r="F45" s="89">
        <f t="shared" si="0"/>
        <v>0</v>
      </c>
      <c r="G45" s="175">
        <f t="shared" si="0"/>
        <v>0</v>
      </c>
    </row>
    <row r="46" spans="1:7" ht="15" customHeight="1">
      <c r="A46" s="4" t="s">
        <v>138</v>
      </c>
      <c r="B46" s="5" t="s">
        <v>12</v>
      </c>
      <c r="C46" s="89"/>
      <c r="D46" s="175"/>
      <c r="E46" s="89"/>
      <c r="F46" s="89">
        <f t="shared" si="0"/>
        <v>0</v>
      </c>
      <c r="G46" s="175">
        <f t="shared" si="0"/>
        <v>0</v>
      </c>
    </row>
    <row r="47" spans="1:7" ht="15" customHeight="1">
      <c r="A47" s="11" t="s">
        <v>139</v>
      </c>
      <c r="B47" s="5" t="s">
        <v>13</v>
      </c>
      <c r="C47" s="89">
        <v>0</v>
      </c>
      <c r="D47" s="175"/>
      <c r="E47" s="89"/>
      <c r="F47" s="89">
        <f t="shared" si="0"/>
        <v>0</v>
      </c>
      <c r="G47" s="175">
        <f t="shared" si="0"/>
        <v>0</v>
      </c>
    </row>
    <row r="48" spans="1:7" ht="15" customHeight="1">
      <c r="A48" s="26" t="s">
        <v>158</v>
      </c>
      <c r="B48" s="32" t="s">
        <v>14</v>
      </c>
      <c r="C48" s="89">
        <f>SUM(C45:C47)</f>
        <v>0</v>
      </c>
      <c r="D48" s="175">
        <f>SUM(D45:D47)</f>
        <v>0</v>
      </c>
      <c r="E48" s="89">
        <f>SUM(E45:E47)</f>
        <v>0</v>
      </c>
      <c r="F48" s="89">
        <f t="shared" si="0"/>
        <v>0</v>
      </c>
      <c r="G48" s="175">
        <f t="shared" si="0"/>
        <v>0</v>
      </c>
    </row>
    <row r="49" spans="1:7" ht="15" customHeight="1">
      <c r="A49" s="131" t="s">
        <v>227</v>
      </c>
      <c r="B49" s="141"/>
      <c r="C49" s="142">
        <f>SUM(C19+C33+C44+C48)</f>
        <v>108457168</v>
      </c>
      <c r="D49" s="176">
        <f>SUM(D19+D33+D44+D48)</f>
        <v>53340000</v>
      </c>
      <c r="E49" s="142">
        <f>SUM(E19+E33+E44+E48)</f>
        <v>0</v>
      </c>
      <c r="F49" s="142">
        <f>SUM(C49:E49)</f>
        <v>161797168</v>
      </c>
      <c r="G49" s="176">
        <f>SUM(G19+G33+G44+G48)</f>
        <v>153273950</v>
      </c>
    </row>
    <row r="50" spans="1:7" ht="15" customHeight="1">
      <c r="A50" s="4" t="s">
        <v>452</v>
      </c>
      <c r="B50" s="5" t="s">
        <v>453</v>
      </c>
      <c r="C50" s="89"/>
      <c r="D50" s="175"/>
      <c r="E50" s="89"/>
      <c r="F50" s="89">
        <f t="shared" si="0"/>
        <v>0</v>
      </c>
      <c r="G50" s="175">
        <f t="shared" si="0"/>
        <v>0</v>
      </c>
    </row>
    <row r="51" spans="1:7" ht="15" customHeight="1">
      <c r="A51" s="91" t="s">
        <v>454</v>
      </c>
      <c r="B51" s="5" t="s">
        <v>455</v>
      </c>
      <c r="C51" s="89"/>
      <c r="D51" s="175"/>
      <c r="E51" s="89"/>
      <c r="F51" s="89">
        <f t="shared" si="0"/>
        <v>0</v>
      </c>
      <c r="G51" s="175">
        <f t="shared" si="0"/>
        <v>0</v>
      </c>
    </row>
    <row r="52" spans="1:7" ht="15" customHeight="1">
      <c r="A52" s="91" t="s">
        <v>116</v>
      </c>
      <c r="B52" s="5" t="s">
        <v>456</v>
      </c>
      <c r="C52" s="89"/>
      <c r="D52" s="175"/>
      <c r="E52" s="89"/>
      <c r="F52" s="89">
        <f t="shared" si="0"/>
        <v>0</v>
      </c>
      <c r="G52" s="175">
        <f t="shared" si="0"/>
        <v>0</v>
      </c>
    </row>
    <row r="53" spans="1:7" ht="15" customHeight="1">
      <c r="A53" s="91" t="s">
        <v>117</v>
      </c>
      <c r="B53" s="5" t="s">
        <v>457</v>
      </c>
      <c r="C53" s="89"/>
      <c r="D53" s="175"/>
      <c r="E53" s="89"/>
      <c r="F53" s="89">
        <f t="shared" si="0"/>
        <v>0</v>
      </c>
      <c r="G53" s="175">
        <f t="shared" si="0"/>
        <v>0</v>
      </c>
    </row>
    <row r="54" spans="1:7" ht="15" customHeight="1">
      <c r="A54" s="4" t="s">
        <v>118</v>
      </c>
      <c r="B54" s="5" t="s">
        <v>458</v>
      </c>
      <c r="C54" s="89">
        <v>114002601</v>
      </c>
      <c r="D54" s="175"/>
      <c r="E54" s="89"/>
      <c r="F54" s="89">
        <f t="shared" si="0"/>
        <v>114002601</v>
      </c>
      <c r="G54" s="175">
        <v>126870768</v>
      </c>
    </row>
    <row r="55" spans="1:7" ht="15" customHeight="1">
      <c r="A55" s="26" t="s">
        <v>152</v>
      </c>
      <c r="B55" s="32" t="s">
        <v>459</v>
      </c>
      <c r="C55" s="89">
        <f>SUM(C50:C54)</f>
        <v>114002601</v>
      </c>
      <c r="D55" s="175">
        <f>SUM(D50:D54)</f>
        <v>0</v>
      </c>
      <c r="E55" s="89">
        <f>SUM(E50:E54)</f>
        <v>0</v>
      </c>
      <c r="F55" s="89">
        <f t="shared" si="0"/>
        <v>114002601</v>
      </c>
      <c r="G55" s="175">
        <f>SUM(G50:G54)</f>
        <v>126870768</v>
      </c>
    </row>
    <row r="56" spans="1:7" ht="15" customHeight="1">
      <c r="A56" s="11" t="s">
        <v>135</v>
      </c>
      <c r="B56" s="5" t="s">
        <v>2</v>
      </c>
      <c r="C56" s="89"/>
      <c r="D56" s="175"/>
      <c r="E56" s="89"/>
      <c r="F56" s="89">
        <f t="shared" si="0"/>
        <v>0</v>
      </c>
      <c r="G56" s="175">
        <f t="shared" si="0"/>
        <v>0</v>
      </c>
    </row>
    <row r="57" spans="1:7" ht="15" customHeight="1">
      <c r="A57" s="11" t="s">
        <v>136</v>
      </c>
      <c r="B57" s="5" t="s">
        <v>3</v>
      </c>
      <c r="C57" s="89"/>
      <c r="D57" s="175"/>
      <c r="E57" s="89"/>
      <c r="F57" s="89">
        <f t="shared" si="0"/>
        <v>0</v>
      </c>
      <c r="G57" s="175">
        <f t="shared" si="0"/>
        <v>0</v>
      </c>
    </row>
    <row r="58" spans="1:7" ht="15" customHeight="1">
      <c r="A58" s="11" t="s">
        <v>4</v>
      </c>
      <c r="B58" s="5" t="s">
        <v>5</v>
      </c>
      <c r="C58" s="89"/>
      <c r="D58" s="175"/>
      <c r="E58" s="89"/>
      <c r="F58" s="89">
        <f t="shared" si="0"/>
        <v>0</v>
      </c>
      <c r="G58" s="175">
        <f t="shared" si="0"/>
        <v>0</v>
      </c>
    </row>
    <row r="59" spans="1:7" ht="15" customHeight="1">
      <c r="A59" s="11" t="s">
        <v>137</v>
      </c>
      <c r="B59" s="5" t="s">
        <v>6</v>
      </c>
      <c r="C59" s="89"/>
      <c r="D59" s="175"/>
      <c r="E59" s="89"/>
      <c r="F59" s="89">
        <f t="shared" si="0"/>
        <v>0</v>
      </c>
      <c r="G59" s="175">
        <f t="shared" si="0"/>
        <v>0</v>
      </c>
    </row>
    <row r="60" spans="1:7" ht="15" customHeight="1">
      <c r="A60" s="11" t="s">
        <v>7</v>
      </c>
      <c r="B60" s="5" t="s">
        <v>8</v>
      </c>
      <c r="C60" s="89"/>
      <c r="D60" s="175"/>
      <c r="E60" s="89"/>
      <c r="F60" s="89">
        <f t="shared" si="0"/>
        <v>0</v>
      </c>
      <c r="G60" s="175">
        <f t="shared" si="0"/>
        <v>0</v>
      </c>
    </row>
    <row r="61" spans="1:7" ht="15" customHeight="1">
      <c r="A61" s="26" t="s">
        <v>157</v>
      </c>
      <c r="B61" s="32" t="s">
        <v>9</v>
      </c>
      <c r="C61" s="89">
        <f>SUM(C56:C60)</f>
        <v>0</v>
      </c>
      <c r="D61" s="175">
        <f>SUM(D56:D60)</f>
        <v>0</v>
      </c>
      <c r="E61" s="89">
        <f>SUM(E56:E60)</f>
        <v>0</v>
      </c>
      <c r="F61" s="89">
        <f t="shared" si="0"/>
        <v>0</v>
      </c>
      <c r="G61" s="175">
        <f t="shared" si="0"/>
        <v>0</v>
      </c>
    </row>
    <row r="62" spans="1:7" ht="15" customHeight="1">
      <c r="A62" s="92" t="s">
        <v>15</v>
      </c>
      <c r="B62" s="5" t="s">
        <v>16</v>
      </c>
      <c r="C62" s="89"/>
      <c r="D62" s="175"/>
      <c r="E62" s="89"/>
      <c r="F62" s="89">
        <f t="shared" si="0"/>
        <v>0</v>
      </c>
      <c r="G62" s="175">
        <f t="shared" si="0"/>
        <v>0</v>
      </c>
    </row>
    <row r="63" spans="1:7" ht="15" customHeight="1">
      <c r="A63" s="91" t="s">
        <v>140</v>
      </c>
      <c r="B63" s="5" t="s">
        <v>508</v>
      </c>
      <c r="C63" s="89"/>
      <c r="D63" s="175">
        <v>100000</v>
      </c>
      <c r="E63" s="89"/>
      <c r="F63" s="89">
        <f t="shared" si="0"/>
        <v>100000</v>
      </c>
      <c r="G63" s="175">
        <v>100000</v>
      </c>
    </row>
    <row r="64" spans="1:7" ht="15" customHeight="1">
      <c r="A64" s="11" t="s">
        <v>141</v>
      </c>
      <c r="B64" s="5" t="s">
        <v>18</v>
      </c>
      <c r="C64" s="89">
        <v>150000</v>
      </c>
      <c r="D64" s="175"/>
      <c r="E64" s="89"/>
      <c r="F64" s="89">
        <f t="shared" si="0"/>
        <v>150000</v>
      </c>
      <c r="G64" s="175">
        <f t="shared" si="0"/>
        <v>150000</v>
      </c>
    </row>
    <row r="65" spans="1:7" ht="15" customHeight="1">
      <c r="A65" s="26" t="s">
        <v>160</v>
      </c>
      <c r="B65" s="32" t="s">
        <v>19</v>
      </c>
      <c r="C65" s="89">
        <f>SUM(C62:C64)</f>
        <v>150000</v>
      </c>
      <c r="D65" s="175">
        <f>SUM(D62:D64)</f>
        <v>100000</v>
      </c>
      <c r="E65" s="89">
        <f>SUM(E62:E64)</f>
        <v>0</v>
      </c>
      <c r="F65" s="89">
        <f t="shared" si="0"/>
        <v>250000</v>
      </c>
      <c r="G65" s="175">
        <v>250000</v>
      </c>
    </row>
    <row r="66" spans="1:7" ht="15" customHeight="1">
      <c r="A66" s="131" t="s">
        <v>228</v>
      </c>
      <c r="B66" s="141"/>
      <c r="C66" s="142">
        <f>SUM(C65,C61,C55)</f>
        <v>114152601</v>
      </c>
      <c r="D66" s="176">
        <f>SUM(D65,D61,D55)</f>
        <v>100000</v>
      </c>
      <c r="E66" s="142">
        <f>SUM(E65,E61,E55)</f>
        <v>0</v>
      </c>
      <c r="F66" s="142">
        <f t="shared" si="0"/>
        <v>114252601</v>
      </c>
      <c r="G66" s="176">
        <f>SUM(G55+G61+G65)</f>
        <v>127120768</v>
      </c>
    </row>
    <row r="67" spans="1:7" ht="15">
      <c r="A67" s="143" t="s">
        <v>159</v>
      </c>
      <c r="B67" s="133" t="s">
        <v>20</v>
      </c>
      <c r="C67" s="140">
        <f>SUM(C49+C66)</f>
        <v>222609769</v>
      </c>
      <c r="D67" s="177">
        <f>SUM(D49+D66)</f>
        <v>53440000</v>
      </c>
      <c r="E67" s="140">
        <f>SUM(E49+E66)</f>
        <v>0</v>
      </c>
      <c r="F67" s="140">
        <f>SUM(C67:E67)</f>
        <v>276049769</v>
      </c>
      <c r="G67" s="177">
        <f>SUM(G49+G66)</f>
        <v>280394718</v>
      </c>
    </row>
    <row r="68" spans="1:7" ht="15">
      <c r="A68" s="144" t="s">
        <v>229</v>
      </c>
      <c r="B68" s="145"/>
      <c r="C68" s="146">
        <v>0</v>
      </c>
      <c r="D68" s="178">
        <v>0</v>
      </c>
      <c r="E68" s="146">
        <v>0</v>
      </c>
      <c r="F68" s="146">
        <f t="shared" si="0"/>
        <v>0</v>
      </c>
      <c r="G68" s="178">
        <f t="shared" si="0"/>
        <v>0</v>
      </c>
    </row>
    <row r="69" spans="1:7" ht="15">
      <c r="A69" s="144" t="s">
        <v>230</v>
      </c>
      <c r="B69" s="145"/>
      <c r="C69" s="146">
        <v>0</v>
      </c>
      <c r="D69" s="178">
        <v>0</v>
      </c>
      <c r="E69" s="146">
        <v>0</v>
      </c>
      <c r="F69" s="146">
        <f t="shared" si="0"/>
        <v>0</v>
      </c>
      <c r="G69" s="178">
        <f t="shared" si="0"/>
        <v>0</v>
      </c>
    </row>
    <row r="70" spans="1:7" ht="13.5">
      <c r="A70" s="24" t="s">
        <v>142</v>
      </c>
      <c r="B70" s="4" t="s">
        <v>21</v>
      </c>
      <c r="C70" s="89"/>
      <c r="D70" s="175"/>
      <c r="E70" s="89"/>
      <c r="F70" s="89">
        <f t="shared" si="0"/>
        <v>0</v>
      </c>
      <c r="G70" s="175">
        <f t="shared" si="0"/>
        <v>0</v>
      </c>
    </row>
    <row r="71" spans="1:7" ht="13.5">
      <c r="A71" s="11" t="s">
        <v>22</v>
      </c>
      <c r="B71" s="4" t="s">
        <v>23</v>
      </c>
      <c r="C71" s="89"/>
      <c r="D71" s="175"/>
      <c r="E71" s="89"/>
      <c r="F71" s="89">
        <f t="shared" si="0"/>
        <v>0</v>
      </c>
      <c r="G71" s="175">
        <f t="shared" si="0"/>
        <v>0</v>
      </c>
    </row>
    <row r="72" spans="1:7" ht="13.5">
      <c r="A72" s="24" t="s">
        <v>143</v>
      </c>
      <c r="B72" s="4" t="s">
        <v>24</v>
      </c>
      <c r="C72" s="89"/>
      <c r="D72" s="175"/>
      <c r="E72" s="89"/>
      <c r="F72" s="89">
        <f aca="true" t="shared" si="1" ref="F72:G96">SUM(C72:E72)</f>
        <v>0</v>
      </c>
      <c r="G72" s="175">
        <f t="shared" si="1"/>
        <v>0</v>
      </c>
    </row>
    <row r="73" spans="1:7" ht="13.5">
      <c r="A73" s="13" t="s">
        <v>161</v>
      </c>
      <c r="B73" s="6" t="s">
        <v>25</v>
      </c>
      <c r="C73" s="89">
        <f>SUM(C70:C72)</f>
        <v>0</v>
      </c>
      <c r="D73" s="175"/>
      <c r="E73" s="89"/>
      <c r="F73" s="89">
        <f t="shared" si="1"/>
        <v>0</v>
      </c>
      <c r="G73" s="175">
        <f t="shared" si="1"/>
        <v>0</v>
      </c>
    </row>
    <row r="74" spans="1:7" ht="13.5">
      <c r="A74" s="11" t="s">
        <v>144</v>
      </c>
      <c r="B74" s="4" t="s">
        <v>26</v>
      </c>
      <c r="C74" s="89"/>
      <c r="D74" s="175"/>
      <c r="E74" s="89"/>
      <c r="F74" s="89">
        <f t="shared" si="1"/>
        <v>0</v>
      </c>
      <c r="G74" s="175">
        <f t="shared" si="1"/>
        <v>0</v>
      </c>
    </row>
    <row r="75" spans="1:7" ht="13.5">
      <c r="A75" s="24" t="s">
        <v>27</v>
      </c>
      <c r="B75" s="4" t="s">
        <v>28</v>
      </c>
      <c r="C75" s="89"/>
      <c r="D75" s="175"/>
      <c r="E75" s="89"/>
      <c r="F75" s="89">
        <f t="shared" si="1"/>
        <v>0</v>
      </c>
      <c r="G75" s="175">
        <f t="shared" si="1"/>
        <v>0</v>
      </c>
    </row>
    <row r="76" spans="1:7" ht="13.5">
      <c r="A76" s="11" t="s">
        <v>145</v>
      </c>
      <c r="B76" s="4" t="s">
        <v>29</v>
      </c>
      <c r="C76" s="89"/>
      <c r="D76" s="175"/>
      <c r="E76" s="89"/>
      <c r="F76" s="89">
        <f t="shared" si="1"/>
        <v>0</v>
      </c>
      <c r="G76" s="175">
        <f t="shared" si="1"/>
        <v>0</v>
      </c>
    </row>
    <row r="77" spans="1:7" ht="13.5">
      <c r="A77" s="24" t="s">
        <v>30</v>
      </c>
      <c r="B77" s="4" t="s">
        <v>31</v>
      </c>
      <c r="C77" s="89"/>
      <c r="D77" s="175"/>
      <c r="E77" s="89"/>
      <c r="F77" s="89">
        <f t="shared" si="1"/>
        <v>0</v>
      </c>
      <c r="G77" s="175">
        <f t="shared" si="1"/>
        <v>0</v>
      </c>
    </row>
    <row r="78" spans="1:7" ht="13.5">
      <c r="A78" s="12" t="s">
        <v>162</v>
      </c>
      <c r="B78" s="6" t="s">
        <v>32</v>
      </c>
      <c r="C78" s="89">
        <f>SUM(C74:C77)</f>
        <v>0</v>
      </c>
      <c r="D78" s="175"/>
      <c r="E78" s="89"/>
      <c r="F78" s="89">
        <f t="shared" si="1"/>
        <v>0</v>
      </c>
      <c r="G78" s="175">
        <f t="shared" si="1"/>
        <v>0</v>
      </c>
    </row>
    <row r="79" spans="1:7" ht="13.5">
      <c r="A79" s="4" t="s">
        <v>191</v>
      </c>
      <c r="B79" s="4" t="s">
        <v>33</v>
      </c>
      <c r="C79" s="90">
        <v>14159516</v>
      </c>
      <c r="D79" s="175"/>
      <c r="E79" s="89"/>
      <c r="F79" s="89">
        <f t="shared" si="1"/>
        <v>14159516</v>
      </c>
      <c r="G79" s="175">
        <v>16716000</v>
      </c>
    </row>
    <row r="80" spans="1:7" ht="13.5">
      <c r="A80" s="4" t="s">
        <v>192</v>
      </c>
      <c r="B80" s="4" t="s">
        <v>33</v>
      </c>
      <c r="C80" s="89">
        <v>14592300</v>
      </c>
      <c r="D80" s="175"/>
      <c r="E80" s="89"/>
      <c r="F80" s="89">
        <f t="shared" si="1"/>
        <v>14592300</v>
      </c>
      <c r="G80" s="194">
        <f t="shared" si="1"/>
        <v>14592300</v>
      </c>
    </row>
    <row r="81" spans="1:7" ht="13.5">
      <c r="A81" s="4" t="s">
        <v>189</v>
      </c>
      <c r="B81" s="4" t="s">
        <v>34</v>
      </c>
      <c r="C81" s="89"/>
      <c r="D81" s="175"/>
      <c r="E81" s="89"/>
      <c r="F81" s="89">
        <f t="shared" si="1"/>
        <v>0</v>
      </c>
      <c r="G81" s="175">
        <f t="shared" si="1"/>
        <v>0</v>
      </c>
    </row>
    <row r="82" spans="1:7" ht="13.5">
      <c r="A82" s="4" t="s">
        <v>190</v>
      </c>
      <c r="B82" s="4" t="s">
        <v>34</v>
      </c>
      <c r="C82" s="89"/>
      <c r="D82" s="175"/>
      <c r="E82" s="89"/>
      <c r="F82" s="89">
        <f t="shared" si="1"/>
        <v>0</v>
      </c>
      <c r="G82" s="175">
        <f t="shared" si="1"/>
        <v>0</v>
      </c>
    </row>
    <row r="83" spans="1:7" ht="13.5">
      <c r="A83" s="6" t="s">
        <v>163</v>
      </c>
      <c r="B83" s="6" t="s">
        <v>35</v>
      </c>
      <c r="C83" s="89">
        <f>SUM(C79:C82)</f>
        <v>28751816</v>
      </c>
      <c r="D83" s="175"/>
      <c r="E83" s="89"/>
      <c r="F83" s="89">
        <f t="shared" si="1"/>
        <v>28751816</v>
      </c>
      <c r="G83" s="175">
        <f>SUM(G79:G82)</f>
        <v>31308300</v>
      </c>
    </row>
    <row r="84" spans="1:7" ht="13.5">
      <c r="A84" s="24" t="s">
        <v>36</v>
      </c>
      <c r="B84" s="4" t="s">
        <v>37</v>
      </c>
      <c r="C84" s="89">
        <v>1502287</v>
      </c>
      <c r="D84" s="175"/>
      <c r="E84" s="89"/>
      <c r="F84" s="89">
        <f t="shared" si="1"/>
        <v>1502287</v>
      </c>
      <c r="G84" s="194">
        <v>2105629</v>
      </c>
    </row>
    <row r="85" spans="1:7" ht="13.5">
      <c r="A85" s="24" t="s">
        <v>38</v>
      </c>
      <c r="B85" s="4" t="s">
        <v>39</v>
      </c>
      <c r="C85" s="89"/>
      <c r="D85" s="175"/>
      <c r="E85" s="89"/>
      <c r="F85" s="89">
        <f t="shared" si="1"/>
        <v>0</v>
      </c>
      <c r="G85" s="175">
        <f t="shared" si="1"/>
        <v>0</v>
      </c>
    </row>
    <row r="86" spans="1:7" ht="13.5">
      <c r="A86" s="24" t="s">
        <v>40</v>
      </c>
      <c r="B86" s="4" t="s">
        <v>41</v>
      </c>
      <c r="C86" s="89"/>
      <c r="D86" s="175"/>
      <c r="E86" s="89"/>
      <c r="F86" s="89">
        <f t="shared" si="1"/>
        <v>0</v>
      </c>
      <c r="G86" s="175">
        <f t="shared" si="1"/>
        <v>0</v>
      </c>
    </row>
    <row r="87" spans="1:7" ht="13.5">
      <c r="A87" s="24" t="s">
        <v>42</v>
      </c>
      <c r="B87" s="4" t="s">
        <v>43</v>
      </c>
      <c r="C87" s="89"/>
      <c r="D87" s="175"/>
      <c r="E87" s="89"/>
      <c r="F87" s="89">
        <f t="shared" si="1"/>
        <v>0</v>
      </c>
      <c r="G87" s="175">
        <f t="shared" si="1"/>
        <v>0</v>
      </c>
    </row>
    <row r="88" spans="1:7" ht="13.5">
      <c r="A88" s="11" t="s">
        <v>146</v>
      </c>
      <c r="B88" s="4" t="s">
        <v>44</v>
      </c>
      <c r="C88" s="89"/>
      <c r="D88" s="175"/>
      <c r="E88" s="89"/>
      <c r="F88" s="89">
        <f t="shared" si="1"/>
        <v>0</v>
      </c>
      <c r="G88" s="175">
        <f t="shared" si="1"/>
        <v>0</v>
      </c>
    </row>
    <row r="89" spans="1:7" ht="13.5">
      <c r="A89" s="13" t="s">
        <v>164</v>
      </c>
      <c r="B89" s="6" t="s">
        <v>45</v>
      </c>
      <c r="C89" s="89">
        <f>C73+C78+C83+C84+C85+C86+C87+C88</f>
        <v>30254103</v>
      </c>
      <c r="D89" s="175"/>
      <c r="E89" s="89"/>
      <c r="F89" s="89">
        <f t="shared" si="1"/>
        <v>30254103</v>
      </c>
      <c r="G89" s="175">
        <f>SUM(G73+G78+G83+G84+G85+G86+G87+G88)</f>
        <v>33413929</v>
      </c>
    </row>
    <row r="90" spans="1:7" ht="13.5">
      <c r="A90" s="11" t="s">
        <v>46</v>
      </c>
      <c r="B90" s="4" t="s">
        <v>47</v>
      </c>
      <c r="C90" s="89"/>
      <c r="D90" s="175"/>
      <c r="E90" s="89"/>
      <c r="F90" s="89">
        <f t="shared" si="1"/>
        <v>0</v>
      </c>
      <c r="G90" s="89">
        <f t="shared" si="1"/>
        <v>0</v>
      </c>
    </row>
    <row r="91" spans="1:7" ht="13.5">
      <c r="A91" s="11" t="s">
        <v>48</v>
      </c>
      <c r="B91" s="4" t="s">
        <v>49</v>
      </c>
      <c r="C91" s="89"/>
      <c r="D91" s="175"/>
      <c r="E91" s="89"/>
      <c r="F91" s="89">
        <f t="shared" si="1"/>
        <v>0</v>
      </c>
      <c r="G91" s="89">
        <f t="shared" si="1"/>
        <v>0</v>
      </c>
    </row>
    <row r="92" spans="1:7" ht="13.5">
      <c r="A92" s="24" t="s">
        <v>50</v>
      </c>
      <c r="B92" s="4" t="s">
        <v>51</v>
      </c>
      <c r="C92" s="89"/>
      <c r="D92" s="175"/>
      <c r="E92" s="89"/>
      <c r="F92" s="89">
        <f t="shared" si="1"/>
        <v>0</v>
      </c>
      <c r="G92" s="89">
        <f t="shared" si="1"/>
        <v>0</v>
      </c>
    </row>
    <row r="93" spans="1:7" ht="13.5">
      <c r="A93" s="24" t="s">
        <v>147</v>
      </c>
      <c r="B93" s="4" t="s">
        <v>52</v>
      </c>
      <c r="C93" s="89"/>
      <c r="D93" s="175"/>
      <c r="E93" s="89"/>
      <c r="F93" s="89">
        <f t="shared" si="1"/>
        <v>0</v>
      </c>
      <c r="G93" s="89">
        <f t="shared" si="1"/>
        <v>0</v>
      </c>
    </row>
    <row r="94" spans="1:7" ht="13.5">
      <c r="A94" s="12" t="s">
        <v>165</v>
      </c>
      <c r="B94" s="6" t="s">
        <v>53</v>
      </c>
      <c r="C94" s="89"/>
      <c r="D94" s="175"/>
      <c r="E94" s="89"/>
      <c r="F94" s="89">
        <f t="shared" si="1"/>
        <v>0</v>
      </c>
      <c r="G94" s="89">
        <f t="shared" si="1"/>
        <v>0</v>
      </c>
    </row>
    <row r="95" spans="1:7" ht="13.5">
      <c r="A95" s="13" t="s">
        <v>54</v>
      </c>
      <c r="B95" s="6" t="s">
        <v>55</v>
      </c>
      <c r="C95" s="89"/>
      <c r="D95" s="175"/>
      <c r="E95" s="89"/>
      <c r="F95" s="89">
        <f t="shared" si="1"/>
        <v>0</v>
      </c>
      <c r="G95" s="89">
        <f t="shared" si="1"/>
        <v>0</v>
      </c>
    </row>
    <row r="96" spans="1:7" ht="15">
      <c r="A96" s="135" t="s">
        <v>166</v>
      </c>
      <c r="B96" s="136" t="s">
        <v>56</v>
      </c>
      <c r="C96" s="140">
        <f>C95+C94+C89</f>
        <v>30254103</v>
      </c>
      <c r="D96" s="177"/>
      <c r="E96" s="140"/>
      <c r="F96" s="140">
        <f t="shared" si="1"/>
        <v>30254103</v>
      </c>
      <c r="G96" s="140">
        <f>SUM(G89)</f>
        <v>33413929</v>
      </c>
    </row>
    <row r="97" spans="1:8" s="128" customFormat="1" ht="15">
      <c r="A97" s="138" t="s">
        <v>149</v>
      </c>
      <c r="B97" s="138"/>
      <c r="C97" s="179">
        <f>SUM(C67+C96)</f>
        <v>252863872</v>
      </c>
      <c r="D97" s="180">
        <f>SUM(D67+D96)</f>
        <v>53440000</v>
      </c>
      <c r="E97" s="179">
        <f>SUM(E67+E96)</f>
        <v>0</v>
      </c>
      <c r="F97" s="179">
        <f>SUM(C97:E97)</f>
        <v>306303872</v>
      </c>
      <c r="G97" s="179">
        <f>SUM(G67+G96)</f>
        <v>313808647</v>
      </c>
      <c r="H97" s="217"/>
    </row>
    <row r="102" ht="13.5">
      <c r="D102" s="2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SheetLayoutView="100" zoomScalePageLayoutView="0" workbookViewId="0" topLeftCell="A1">
      <selection activeCell="H42" sqref="H42"/>
    </sheetView>
  </sheetViews>
  <sheetFormatPr defaultColWidth="9.140625" defaultRowHeight="15"/>
  <cols>
    <col min="1" max="1" width="64.7109375" style="70" customWidth="1"/>
    <col min="2" max="2" width="9.421875" style="70" customWidth="1"/>
    <col min="3" max="3" width="22.421875" style="72" customWidth="1"/>
    <col min="4" max="5" width="22.7109375" style="184" customWidth="1"/>
    <col min="6" max="6" width="8.8515625" style="70" customWidth="1"/>
    <col min="7" max="7" width="18.00390625" style="70" bestFit="1" customWidth="1"/>
    <col min="8" max="8" width="10.00390625" style="70" bestFit="1" customWidth="1"/>
    <col min="9" max="9" width="8.8515625" style="70" customWidth="1"/>
    <col min="10" max="10" width="12.00390625" style="70" bestFit="1" customWidth="1"/>
    <col min="11" max="16384" width="8.8515625" style="70" customWidth="1"/>
  </cols>
  <sheetData>
    <row r="1" spans="1:5" ht="13.5">
      <c r="A1" s="242" t="s">
        <v>517</v>
      </c>
      <c r="B1" s="242"/>
      <c r="C1" s="242"/>
      <c r="D1" s="242"/>
      <c r="E1" s="70"/>
    </row>
    <row r="2" spans="1:5" ht="21.75" customHeight="1">
      <c r="A2" s="238" t="s">
        <v>513</v>
      </c>
      <c r="B2" s="239"/>
      <c r="C2" s="239"/>
      <c r="D2" s="239"/>
      <c r="E2" s="70"/>
    </row>
    <row r="3" spans="1:5" ht="26.25" customHeight="1">
      <c r="A3" s="241" t="s">
        <v>498</v>
      </c>
      <c r="B3" s="239"/>
      <c r="C3" s="239"/>
      <c r="D3" s="239"/>
      <c r="E3" s="70"/>
    </row>
    <row r="5" spans="1:5" s="100" customFormat="1" ht="26.25">
      <c r="A5" s="7" t="s">
        <v>254</v>
      </c>
      <c r="B5" s="2" t="s">
        <v>255</v>
      </c>
      <c r="C5" s="85" t="s">
        <v>205</v>
      </c>
      <c r="D5" s="99" t="s">
        <v>206</v>
      </c>
      <c r="E5" s="99" t="s">
        <v>615</v>
      </c>
    </row>
    <row r="6" spans="1:5" ht="13.5">
      <c r="A6" s="13" t="s">
        <v>356</v>
      </c>
      <c r="B6" s="7" t="s">
        <v>357</v>
      </c>
      <c r="C6" s="96">
        <f>SUM(C7:C8)</f>
        <v>0</v>
      </c>
      <c r="D6" s="96">
        <f>SUM(D7:D8)</f>
        <v>0</v>
      </c>
      <c r="E6" s="96">
        <v>60000</v>
      </c>
    </row>
    <row r="7" spans="1:5" ht="13.5" hidden="1">
      <c r="A7" s="11"/>
      <c r="B7" s="5"/>
      <c r="C7" s="97">
        <v>0</v>
      </c>
      <c r="D7" s="183">
        <v>0</v>
      </c>
      <c r="E7" s="183">
        <v>0</v>
      </c>
    </row>
    <row r="8" spans="1:5" ht="13.5" hidden="1">
      <c r="A8" s="11"/>
      <c r="B8" s="5"/>
      <c r="C8" s="97">
        <v>0</v>
      </c>
      <c r="D8" s="183">
        <v>0</v>
      </c>
      <c r="E8" s="183">
        <v>0</v>
      </c>
    </row>
    <row r="9" spans="1:7" ht="13.5">
      <c r="A9" s="13" t="s">
        <v>69</v>
      </c>
      <c r="B9" s="7" t="s">
        <v>358</v>
      </c>
      <c r="C9" s="96">
        <f>SUM(C10:C21)</f>
        <v>0</v>
      </c>
      <c r="D9" s="96">
        <f>SUM(D10:D21)</f>
        <v>0</v>
      </c>
      <c r="E9" s="96">
        <v>738780</v>
      </c>
      <c r="G9" s="199"/>
    </row>
    <row r="10" spans="1:5" s="50" customFormat="1" ht="13.5" hidden="1">
      <c r="A10" s="11"/>
      <c r="B10" s="5"/>
      <c r="C10" s="73"/>
      <c r="D10" s="96"/>
      <c r="E10" s="96"/>
    </row>
    <row r="11" spans="1:5" s="50" customFormat="1" ht="13.5" hidden="1">
      <c r="A11" s="11"/>
      <c r="B11" s="5"/>
      <c r="C11" s="73"/>
      <c r="D11" s="96"/>
      <c r="E11" s="96"/>
    </row>
    <row r="12" spans="1:5" s="50" customFormat="1" ht="13.5" hidden="1">
      <c r="A12" s="11"/>
      <c r="B12" s="5"/>
      <c r="C12" s="73"/>
      <c r="D12" s="96"/>
      <c r="E12" s="96"/>
    </row>
    <row r="13" spans="1:5" s="50" customFormat="1" ht="13.5" hidden="1">
      <c r="A13" s="11"/>
      <c r="B13" s="5"/>
      <c r="C13" s="73"/>
      <c r="D13" s="96"/>
      <c r="E13" s="96"/>
    </row>
    <row r="14" spans="1:5" s="50" customFormat="1" ht="13.5" hidden="1">
      <c r="A14" s="11"/>
      <c r="B14" s="5"/>
      <c r="C14" s="73"/>
      <c r="D14" s="96"/>
      <c r="E14" s="96"/>
    </row>
    <row r="15" spans="1:5" s="50" customFormat="1" ht="13.5" hidden="1">
      <c r="A15" s="11"/>
      <c r="B15" s="5"/>
      <c r="C15" s="73"/>
      <c r="D15" s="96"/>
      <c r="E15" s="96"/>
    </row>
    <row r="16" spans="1:8" s="50" customFormat="1" ht="13.5" hidden="1">
      <c r="A16" s="11"/>
      <c r="B16" s="5"/>
      <c r="C16" s="73"/>
      <c r="D16" s="96"/>
      <c r="E16" s="96"/>
      <c r="F16" s="55"/>
      <c r="G16" s="55"/>
      <c r="H16" s="55"/>
    </row>
    <row r="17" spans="1:9" s="50" customFormat="1" ht="13.5" hidden="1">
      <c r="A17" s="11"/>
      <c r="B17" s="5"/>
      <c r="C17" s="73"/>
      <c r="D17" s="96"/>
      <c r="E17" s="96"/>
      <c r="F17" s="55"/>
      <c r="G17" s="94"/>
      <c r="H17" s="55"/>
      <c r="I17" s="93"/>
    </row>
    <row r="18" spans="1:8" s="50" customFormat="1" ht="13.5" hidden="1">
      <c r="A18" s="11"/>
      <c r="B18" s="5"/>
      <c r="C18" s="73"/>
      <c r="D18" s="96"/>
      <c r="E18" s="96"/>
      <c r="F18" s="55"/>
      <c r="G18" s="94"/>
      <c r="H18" s="55"/>
    </row>
    <row r="19" spans="1:8" s="50" customFormat="1" ht="13.5" hidden="1">
      <c r="A19" s="11"/>
      <c r="B19" s="5"/>
      <c r="C19" s="73"/>
      <c r="D19" s="96"/>
      <c r="E19" s="96"/>
      <c r="F19" s="55"/>
      <c r="G19" s="94"/>
      <c r="H19" s="55"/>
    </row>
    <row r="20" spans="1:8" s="50" customFormat="1" ht="13.5" hidden="1">
      <c r="A20" s="11"/>
      <c r="B20" s="5"/>
      <c r="C20" s="73"/>
      <c r="D20" s="96"/>
      <c r="E20" s="96"/>
      <c r="F20" s="55"/>
      <c r="G20" s="55"/>
      <c r="H20" s="55"/>
    </row>
    <row r="21" spans="1:8" ht="13.5" hidden="1">
      <c r="A21" s="11"/>
      <c r="B21" s="5"/>
      <c r="C21" s="97"/>
      <c r="D21" s="183"/>
      <c r="E21" s="183"/>
      <c r="F21" s="78"/>
      <c r="G21" s="78"/>
      <c r="H21" s="78"/>
    </row>
    <row r="22" spans="1:5" ht="13.5">
      <c r="A22" s="6" t="s">
        <v>359</v>
      </c>
      <c r="B22" s="7" t="s">
        <v>360</v>
      </c>
      <c r="C22" s="96">
        <f>SUM(C23)</f>
        <v>0</v>
      </c>
      <c r="D22" s="96">
        <f>SUM(D23)</f>
        <v>0</v>
      </c>
      <c r="E22" s="96">
        <f>SUM(E23)</f>
        <v>0</v>
      </c>
    </row>
    <row r="23" spans="1:5" ht="13.5" hidden="1">
      <c r="A23" s="4"/>
      <c r="B23" s="5"/>
      <c r="C23" s="97"/>
      <c r="D23" s="127"/>
      <c r="E23" s="127"/>
    </row>
    <row r="24" spans="1:5" ht="13.5" hidden="1">
      <c r="A24" s="4"/>
      <c r="B24" s="5"/>
      <c r="C24" s="97"/>
      <c r="D24" s="127"/>
      <c r="E24" s="127"/>
    </row>
    <row r="25" spans="1:7" ht="13.5">
      <c r="A25" s="13" t="s">
        <v>361</v>
      </c>
      <c r="B25" s="7" t="s">
        <v>362</v>
      </c>
      <c r="C25" s="96">
        <f>SUM(C33:C42)</f>
        <v>22281200</v>
      </c>
      <c r="D25" s="96">
        <f>SUM(D33:D42)</f>
        <v>22281200</v>
      </c>
      <c r="E25" s="96">
        <f>SUM(E33:E42)</f>
        <v>29616093</v>
      </c>
      <c r="G25" s="199"/>
    </row>
    <row r="26" spans="1:5" ht="13.5" hidden="1">
      <c r="A26" s="11"/>
      <c r="B26" s="7"/>
      <c r="C26" s="73"/>
      <c r="D26" s="98"/>
      <c r="E26" s="98"/>
    </row>
    <row r="27" spans="1:5" ht="13.5" hidden="1">
      <c r="A27" s="11"/>
      <c r="B27" s="7"/>
      <c r="C27" s="73"/>
      <c r="D27" s="98"/>
      <c r="E27" s="98"/>
    </row>
    <row r="28" spans="1:5" ht="13.5" hidden="1">
      <c r="A28" s="11"/>
      <c r="B28" s="7"/>
      <c r="C28" s="73"/>
      <c r="D28" s="98"/>
      <c r="E28" s="98"/>
    </row>
    <row r="29" spans="1:5" ht="13.5" hidden="1">
      <c r="A29" s="11"/>
      <c r="B29" s="5"/>
      <c r="C29" s="73"/>
      <c r="D29" s="98"/>
      <c r="E29" s="98"/>
    </row>
    <row r="30" spans="1:5" ht="13.5" hidden="1">
      <c r="A30" s="11"/>
      <c r="B30" s="5"/>
      <c r="C30" s="97"/>
      <c r="D30" s="127"/>
      <c r="E30" s="127"/>
    </row>
    <row r="31" spans="1:5" ht="13.5" hidden="1">
      <c r="A31" s="11"/>
      <c r="B31" s="5"/>
      <c r="C31" s="97"/>
      <c r="D31" s="183"/>
      <c r="E31" s="183"/>
    </row>
    <row r="32" spans="1:5" ht="13.5" hidden="1">
      <c r="A32" s="11"/>
      <c r="B32" s="5"/>
      <c r="C32" s="97"/>
      <c r="D32" s="183"/>
      <c r="E32" s="183"/>
    </row>
    <row r="33" spans="1:5" ht="27.75" customHeight="1">
      <c r="A33" s="182" t="s">
        <v>604</v>
      </c>
      <c r="B33" s="5"/>
      <c r="C33" s="97">
        <v>11490000</v>
      </c>
      <c r="D33" s="183">
        <f aca="true" t="shared" si="0" ref="D33:E42">SUM(C33)</f>
        <v>11490000</v>
      </c>
      <c r="E33" s="183">
        <f t="shared" si="0"/>
        <v>11490000</v>
      </c>
    </row>
    <row r="34" spans="1:5" ht="14.25" customHeight="1">
      <c r="A34" s="11" t="s">
        <v>605</v>
      </c>
      <c r="B34" s="5"/>
      <c r="C34" s="97">
        <v>400000</v>
      </c>
      <c r="D34" s="183">
        <f t="shared" si="0"/>
        <v>400000</v>
      </c>
      <c r="E34" s="203">
        <v>400000</v>
      </c>
    </row>
    <row r="35" spans="1:5" ht="14.25" customHeight="1">
      <c r="A35" s="11" t="s">
        <v>616</v>
      </c>
      <c r="B35" s="5"/>
      <c r="C35" s="97"/>
      <c r="D35" s="183"/>
      <c r="E35" s="195">
        <v>310000</v>
      </c>
    </row>
    <row r="36" spans="1:5" ht="14.25" customHeight="1">
      <c r="A36" s="11" t="s">
        <v>602</v>
      </c>
      <c r="B36" s="5"/>
      <c r="C36" s="97">
        <v>844880</v>
      </c>
      <c r="D36" s="183">
        <f t="shared" si="0"/>
        <v>844880</v>
      </c>
      <c r="E36" s="203">
        <v>844880</v>
      </c>
    </row>
    <row r="37" spans="1:5" ht="13.5">
      <c r="A37" s="11" t="s">
        <v>603</v>
      </c>
      <c r="B37" s="5"/>
      <c r="C37" s="97">
        <v>3640808</v>
      </c>
      <c r="D37" s="183">
        <f t="shared" si="0"/>
        <v>3640808</v>
      </c>
      <c r="E37" s="202">
        <v>0</v>
      </c>
    </row>
    <row r="38" spans="1:5" ht="13.5">
      <c r="A38" s="11" t="s">
        <v>621</v>
      </c>
      <c r="B38" s="5"/>
      <c r="C38" s="97"/>
      <c r="D38" s="183"/>
      <c r="E38" s="221">
        <v>10665701</v>
      </c>
    </row>
    <row r="39" spans="1:5" ht="26.25">
      <c r="A39" s="11" t="s">
        <v>607</v>
      </c>
      <c r="B39" s="5"/>
      <c r="C39" s="97">
        <v>787402</v>
      </c>
      <c r="D39" s="183">
        <f t="shared" si="0"/>
        <v>787402</v>
      </c>
      <c r="E39" s="183">
        <f t="shared" si="0"/>
        <v>787402</v>
      </c>
    </row>
    <row r="40" spans="1:5" ht="26.25">
      <c r="A40" s="11" t="s">
        <v>608</v>
      </c>
      <c r="B40" s="5"/>
      <c r="C40" s="97">
        <v>1181102</v>
      </c>
      <c r="D40" s="183">
        <f t="shared" si="0"/>
        <v>1181102</v>
      </c>
      <c r="E40" s="183">
        <f t="shared" si="0"/>
        <v>1181102</v>
      </c>
    </row>
    <row r="41" spans="1:5" ht="26.25">
      <c r="A41" s="11" t="s">
        <v>609</v>
      </c>
      <c r="B41" s="5"/>
      <c r="C41" s="97">
        <v>787402</v>
      </c>
      <c r="D41" s="183">
        <f t="shared" si="0"/>
        <v>787402</v>
      </c>
      <c r="E41" s="183">
        <f t="shared" si="0"/>
        <v>787402</v>
      </c>
    </row>
    <row r="42" spans="1:5" ht="26.25">
      <c r="A42" s="11" t="s">
        <v>610</v>
      </c>
      <c r="B42" s="5"/>
      <c r="C42" s="97">
        <v>3149606</v>
      </c>
      <c r="D42" s="183">
        <f t="shared" si="0"/>
        <v>3149606</v>
      </c>
      <c r="E42" s="183">
        <f t="shared" si="0"/>
        <v>3149606</v>
      </c>
    </row>
    <row r="43" spans="1:5" ht="13.5">
      <c r="A43" s="13" t="s">
        <v>363</v>
      </c>
      <c r="B43" s="7" t="s">
        <v>364</v>
      </c>
      <c r="C43" s="96">
        <v>0</v>
      </c>
      <c r="D43" s="98">
        <v>0</v>
      </c>
      <c r="E43" s="98">
        <v>0</v>
      </c>
    </row>
    <row r="44" spans="1:5" ht="13.5" hidden="1">
      <c r="A44" s="11"/>
      <c r="B44" s="5"/>
      <c r="C44" s="97"/>
      <c r="D44" s="127"/>
      <c r="E44" s="127"/>
    </row>
    <row r="45" spans="1:5" ht="13.5" hidden="1">
      <c r="A45" s="11"/>
      <c r="B45" s="5"/>
      <c r="C45" s="97"/>
      <c r="D45" s="127"/>
      <c r="E45" s="127"/>
    </row>
    <row r="46" spans="1:5" ht="13.5">
      <c r="A46" s="6" t="s">
        <v>365</v>
      </c>
      <c r="B46" s="7" t="s">
        <v>366</v>
      </c>
      <c r="C46" s="98">
        <v>0</v>
      </c>
      <c r="D46" s="98">
        <v>0</v>
      </c>
      <c r="E46" s="98">
        <v>0</v>
      </c>
    </row>
    <row r="47" spans="1:7" ht="13.5" customHeight="1">
      <c r="A47" s="6" t="s">
        <v>367</v>
      </c>
      <c r="B47" s="7" t="s">
        <v>368</v>
      </c>
      <c r="C47" s="98">
        <f>(C33+C34+C36+C37+C39+C40+C41+C42)*0.27</f>
        <v>6015924</v>
      </c>
      <c r="D47" s="98">
        <f>SUM(C47)</f>
        <v>6015924</v>
      </c>
      <c r="E47" s="196">
        <v>7928645</v>
      </c>
      <c r="G47" s="199"/>
    </row>
    <row r="48" spans="1:7" s="128" customFormat="1" ht="13.5" customHeight="1">
      <c r="A48" s="101" t="s">
        <v>70</v>
      </c>
      <c r="B48" s="102" t="s">
        <v>369</v>
      </c>
      <c r="C48" s="129">
        <f>SUM(C6+C9+C22+C25+C43+C46+C47)</f>
        <v>28297124</v>
      </c>
      <c r="D48" s="129">
        <f>SUM(D6+D9+D22+D25+D43+D46+D47)</f>
        <v>28297124</v>
      </c>
      <c r="E48" s="129">
        <f>SUM(E6+E9+E22+E25+E43+E46+E47)</f>
        <v>38343518</v>
      </c>
      <c r="G48" s="198"/>
    </row>
    <row r="49" spans="1:5" ht="13.5" customHeight="1">
      <c r="A49" s="13" t="s">
        <v>370</v>
      </c>
      <c r="B49" s="7" t="s">
        <v>371</v>
      </c>
      <c r="C49" s="98">
        <f>SUM(C50:C56)</f>
        <v>25578870</v>
      </c>
      <c r="D49" s="98">
        <f>SUM(D50:D56)</f>
        <v>25578870</v>
      </c>
      <c r="E49" s="98">
        <f>SUM(E50:E56)</f>
        <v>20866142</v>
      </c>
    </row>
    <row r="50" spans="1:5" s="173" customFormat="1" ht="13.5" customHeight="1">
      <c r="A50" s="11" t="s">
        <v>600</v>
      </c>
      <c r="B50" s="12"/>
      <c r="C50" s="185">
        <v>929010</v>
      </c>
      <c r="D50" s="186">
        <f>C50</f>
        <v>929010</v>
      </c>
      <c r="E50" s="201">
        <v>0</v>
      </c>
    </row>
    <row r="51" spans="1:5" s="173" customFormat="1" ht="13.5" customHeight="1">
      <c r="A51" s="11" t="s">
        <v>599</v>
      </c>
      <c r="B51" s="12"/>
      <c r="C51" s="185">
        <v>1081591</v>
      </c>
      <c r="D51" s="186">
        <f aca="true" t="shared" si="1" ref="D51:E63">C51</f>
        <v>1081591</v>
      </c>
      <c r="E51" s="201">
        <v>0</v>
      </c>
    </row>
    <row r="52" spans="1:5" s="173" customFormat="1" ht="13.5" customHeight="1">
      <c r="A52" s="11" t="s">
        <v>598</v>
      </c>
      <c r="B52" s="12"/>
      <c r="C52" s="185">
        <v>1865087</v>
      </c>
      <c r="D52" s="186">
        <f t="shared" si="1"/>
        <v>1865087</v>
      </c>
      <c r="E52" s="201">
        <v>0</v>
      </c>
    </row>
    <row r="53" spans="1:7" ht="13.5" customHeight="1">
      <c r="A53" s="11" t="s">
        <v>601</v>
      </c>
      <c r="B53" s="7"/>
      <c r="C53" s="74">
        <v>837040</v>
      </c>
      <c r="D53" s="98">
        <f t="shared" si="1"/>
        <v>837040</v>
      </c>
      <c r="E53" s="201">
        <v>0</v>
      </c>
      <c r="G53" s="199"/>
    </row>
    <row r="54" spans="1:7" ht="13.5" customHeight="1">
      <c r="A54" s="11" t="s">
        <v>611</v>
      </c>
      <c r="B54" s="7"/>
      <c r="C54" s="74">
        <v>1181102</v>
      </c>
      <c r="D54" s="98">
        <f t="shared" si="1"/>
        <v>1181102</v>
      </c>
      <c r="E54" s="98">
        <f t="shared" si="1"/>
        <v>1181102</v>
      </c>
      <c r="G54" s="199"/>
    </row>
    <row r="55" spans="1:5" ht="27" customHeight="1">
      <c r="A55" s="11" t="s">
        <v>612</v>
      </c>
      <c r="B55" s="7"/>
      <c r="C55" s="74">
        <v>11811024</v>
      </c>
      <c r="D55" s="98">
        <f t="shared" si="1"/>
        <v>11811024</v>
      </c>
      <c r="E55" s="98">
        <f t="shared" si="1"/>
        <v>11811024</v>
      </c>
    </row>
    <row r="56" spans="1:5" ht="13.5" customHeight="1">
      <c r="A56" s="11" t="s">
        <v>606</v>
      </c>
      <c r="B56" s="7"/>
      <c r="C56" s="74">
        <v>7874016</v>
      </c>
      <c r="D56" s="98">
        <f t="shared" si="1"/>
        <v>7874016</v>
      </c>
      <c r="E56" s="98">
        <f t="shared" si="1"/>
        <v>7874016</v>
      </c>
    </row>
    <row r="57" spans="1:5" ht="13.5" customHeight="1">
      <c r="A57" s="13" t="s">
        <v>372</v>
      </c>
      <c r="B57" s="7" t="s">
        <v>373</v>
      </c>
      <c r="C57" s="98">
        <v>0</v>
      </c>
      <c r="D57" s="98">
        <f t="shared" si="1"/>
        <v>0</v>
      </c>
      <c r="E57" s="98">
        <f t="shared" si="1"/>
        <v>0</v>
      </c>
    </row>
    <row r="58" spans="1:5" ht="13.5" customHeight="1" hidden="1">
      <c r="A58" s="11"/>
      <c r="B58" s="5"/>
      <c r="C58" s="75"/>
      <c r="D58" s="98">
        <f t="shared" si="1"/>
        <v>0</v>
      </c>
      <c r="E58" s="98">
        <f t="shared" si="1"/>
        <v>0</v>
      </c>
    </row>
    <row r="59" spans="1:5" ht="13.5" customHeight="1" hidden="1">
      <c r="A59" s="11"/>
      <c r="B59" s="5"/>
      <c r="C59" s="75"/>
      <c r="D59" s="98">
        <f t="shared" si="1"/>
        <v>0</v>
      </c>
      <c r="E59" s="98">
        <f t="shared" si="1"/>
        <v>0</v>
      </c>
    </row>
    <row r="60" spans="1:5" ht="13.5" customHeight="1" hidden="1">
      <c r="A60" s="11"/>
      <c r="B60" s="5"/>
      <c r="C60" s="75"/>
      <c r="D60" s="98">
        <f t="shared" si="1"/>
        <v>0</v>
      </c>
      <c r="E60" s="98">
        <f t="shared" si="1"/>
        <v>0</v>
      </c>
    </row>
    <row r="61" spans="1:5" ht="13.5" customHeight="1" hidden="1">
      <c r="A61" s="11"/>
      <c r="B61" s="5"/>
      <c r="C61" s="75"/>
      <c r="D61" s="98">
        <f t="shared" si="1"/>
        <v>0</v>
      </c>
      <c r="E61" s="98">
        <f t="shared" si="1"/>
        <v>0</v>
      </c>
    </row>
    <row r="62" spans="1:5" ht="13.5" customHeight="1">
      <c r="A62" s="13" t="s">
        <v>374</v>
      </c>
      <c r="B62" s="7" t="s">
        <v>375</v>
      </c>
      <c r="C62" s="98">
        <v>0</v>
      </c>
      <c r="D62" s="98">
        <f t="shared" si="1"/>
        <v>0</v>
      </c>
      <c r="E62" s="98">
        <f t="shared" si="1"/>
        <v>0</v>
      </c>
    </row>
    <row r="63" spans="1:7" ht="13.5" customHeight="1">
      <c r="A63" s="13" t="s">
        <v>376</v>
      </c>
      <c r="B63" s="7" t="s">
        <v>377</v>
      </c>
      <c r="C63" s="98">
        <f>C49*0.27</f>
        <v>6906294.9</v>
      </c>
      <c r="D63" s="98">
        <f t="shared" si="1"/>
        <v>6906294.9</v>
      </c>
      <c r="E63" s="200">
        <v>5633858</v>
      </c>
      <c r="G63" s="199"/>
    </row>
    <row r="64" spans="1:7" ht="13.5" customHeight="1">
      <c r="A64" s="101" t="s">
        <v>71</v>
      </c>
      <c r="B64" s="102" t="s">
        <v>378</v>
      </c>
      <c r="C64" s="129">
        <f>SUM(C49+C57+C62+C63)</f>
        <v>32485164.9</v>
      </c>
      <c r="D64" s="129">
        <f>SUM(D49+D57+D62+D63)</f>
        <v>32485164.9</v>
      </c>
      <c r="E64" s="129">
        <f>SUM(E49+E57+E62+E63)</f>
        <v>26500000</v>
      </c>
      <c r="G64" s="199"/>
    </row>
    <row r="65" ht="13.5" customHeight="1"/>
    <row r="67" ht="13.5">
      <c r="G67" s="199">
        <f>SUM(G48+G64)</f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SheetLayoutView="70" zoomScalePageLayoutView="0" workbookViewId="0" topLeftCell="A1">
      <selection activeCell="A1" sqref="A1:K1"/>
    </sheetView>
  </sheetViews>
  <sheetFormatPr defaultColWidth="9.140625" defaultRowHeight="15"/>
  <cols>
    <col min="1" max="1" width="64.28125" style="70" customWidth="1"/>
    <col min="2" max="2" width="8.8515625" style="70" customWidth="1"/>
    <col min="3" max="4" width="18.140625" style="72" customWidth="1"/>
    <col min="5" max="5" width="21.57421875" style="72" customWidth="1"/>
    <col min="6" max="6" width="21.8515625" style="70" customWidth="1"/>
    <col min="7" max="8" width="19.57421875" style="70" customWidth="1"/>
    <col min="9" max="9" width="16.421875" style="70" customWidth="1"/>
    <col min="10" max="10" width="16.28125" style="70" customWidth="1"/>
    <col min="11" max="11" width="30.140625" style="70" customWidth="1"/>
    <col min="12" max="16384" width="8.8515625" style="70" customWidth="1"/>
  </cols>
  <sheetData>
    <row r="1" spans="1:11" ht="13.5">
      <c r="A1" s="242" t="s">
        <v>518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30" customHeight="1">
      <c r="A2" s="238" t="s">
        <v>513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46.5" customHeight="1">
      <c r="A3" s="241" t="s">
        <v>500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16.5" customHeight="1">
      <c r="A4" s="35"/>
      <c r="B4" s="103"/>
      <c r="C4" s="108"/>
      <c r="D4" s="108"/>
      <c r="E4" s="108"/>
      <c r="F4" s="103"/>
      <c r="G4" s="103"/>
      <c r="H4" s="103"/>
      <c r="I4" s="103"/>
      <c r="J4" s="103"/>
      <c r="K4" s="103"/>
    </row>
    <row r="5" ht="13.5">
      <c r="A5" s="50" t="s">
        <v>205</v>
      </c>
    </row>
    <row r="6" spans="1:11" s="100" customFormat="1" ht="61.5" customHeight="1">
      <c r="A6" s="1" t="s">
        <v>254</v>
      </c>
      <c r="B6" s="2" t="s">
        <v>255</v>
      </c>
      <c r="C6" s="85" t="s">
        <v>197</v>
      </c>
      <c r="D6" s="85" t="s">
        <v>617</v>
      </c>
      <c r="E6" s="85" t="s">
        <v>200</v>
      </c>
      <c r="F6" s="57" t="s">
        <v>201</v>
      </c>
      <c r="G6" s="57" t="s">
        <v>202</v>
      </c>
      <c r="H6" s="57" t="s">
        <v>204</v>
      </c>
      <c r="I6" s="57" t="s">
        <v>198</v>
      </c>
      <c r="J6" s="57" t="s">
        <v>199</v>
      </c>
      <c r="K6" s="57" t="s">
        <v>203</v>
      </c>
    </row>
    <row r="7" spans="1:11" ht="13.5">
      <c r="A7" s="11" t="s">
        <v>356</v>
      </c>
      <c r="B7" s="5" t="s">
        <v>357</v>
      </c>
      <c r="C7" s="74"/>
      <c r="D7" s="74"/>
      <c r="E7" s="74"/>
      <c r="F7" s="48"/>
      <c r="G7" s="48"/>
      <c r="H7" s="48"/>
      <c r="I7" s="48"/>
      <c r="J7" s="48"/>
      <c r="K7" s="48"/>
    </row>
    <row r="8" spans="1:11" ht="13.5">
      <c r="A8" s="11" t="s">
        <v>69</v>
      </c>
      <c r="B8" s="5" t="s">
        <v>358</v>
      </c>
      <c r="C8" s="74"/>
      <c r="D8" s="74"/>
      <c r="E8" s="74"/>
      <c r="F8" s="48"/>
      <c r="G8" s="48"/>
      <c r="H8" s="48"/>
      <c r="I8" s="48"/>
      <c r="J8" s="48"/>
      <c r="K8" s="48"/>
    </row>
    <row r="9" spans="1:11" ht="13.5">
      <c r="A9" s="4" t="s">
        <v>359</v>
      </c>
      <c r="B9" s="5" t="s">
        <v>360</v>
      </c>
      <c r="C9" s="74"/>
      <c r="D9" s="74"/>
      <c r="E9" s="74"/>
      <c r="F9" s="48"/>
      <c r="G9" s="48"/>
      <c r="H9" s="48"/>
      <c r="I9" s="48"/>
      <c r="J9" s="48"/>
      <c r="K9" s="48"/>
    </row>
    <row r="10" spans="1:11" ht="13.5">
      <c r="A10" s="11" t="s">
        <v>361</v>
      </c>
      <c r="B10" s="5" t="s">
        <v>362</v>
      </c>
      <c r="C10" s="74">
        <v>22281200</v>
      </c>
      <c r="D10" s="197">
        <v>18950392</v>
      </c>
      <c r="E10" s="197">
        <v>1554880</v>
      </c>
      <c r="F10" s="48"/>
      <c r="G10" s="48"/>
      <c r="H10" s="48"/>
      <c r="I10" s="48"/>
      <c r="J10" s="48"/>
      <c r="K10" s="48"/>
    </row>
    <row r="11" spans="1:11" ht="13.5">
      <c r="A11" s="11" t="s">
        <v>363</v>
      </c>
      <c r="B11" s="5" t="s">
        <v>364</v>
      </c>
      <c r="C11" s="74"/>
      <c r="D11" s="197"/>
      <c r="E11" s="197"/>
      <c r="F11" s="48"/>
      <c r="G11" s="48"/>
      <c r="H11" s="48"/>
      <c r="I11" s="48"/>
      <c r="J11" s="48"/>
      <c r="K11" s="48"/>
    </row>
    <row r="12" spans="1:11" ht="13.5">
      <c r="A12" s="4" t="s">
        <v>365</v>
      </c>
      <c r="B12" s="5" t="s">
        <v>366</v>
      </c>
      <c r="C12" s="74"/>
      <c r="D12" s="197"/>
      <c r="E12" s="197"/>
      <c r="F12" s="48"/>
      <c r="G12" s="48"/>
      <c r="H12" s="48"/>
      <c r="I12" s="48"/>
      <c r="J12" s="48"/>
      <c r="K12" s="48"/>
    </row>
    <row r="13" spans="1:11" ht="13.5">
      <c r="A13" s="4" t="s">
        <v>367</v>
      </c>
      <c r="B13" s="5" t="s">
        <v>368</v>
      </c>
      <c r="C13" s="74">
        <v>6015924</v>
      </c>
      <c r="D13" s="197">
        <v>5116606</v>
      </c>
      <c r="E13" s="197">
        <v>419818</v>
      </c>
      <c r="F13" s="48"/>
      <c r="G13" s="48"/>
      <c r="H13" s="48"/>
      <c r="I13" s="48"/>
      <c r="J13" s="48"/>
      <c r="K13" s="48"/>
    </row>
    <row r="14" spans="1:11" ht="18" customHeight="1">
      <c r="A14" s="101" t="s">
        <v>70</v>
      </c>
      <c r="B14" s="102" t="s">
        <v>369</v>
      </c>
      <c r="C14" s="76">
        <f>SUM(C7:C13)</f>
        <v>28297124</v>
      </c>
      <c r="D14" s="204">
        <f>SUM(D7:D13)</f>
        <v>24066998</v>
      </c>
      <c r="E14" s="76">
        <f>SUM(E7:E13)</f>
        <v>1974698</v>
      </c>
      <c r="F14" s="76">
        <f aca="true" t="shared" si="0" ref="F14:K14">SUM(F7:F13)</f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</row>
    <row r="15" spans="1:11" ht="13.5">
      <c r="A15" s="11" t="s">
        <v>370</v>
      </c>
      <c r="B15" s="5" t="s">
        <v>371</v>
      </c>
      <c r="C15" s="74">
        <v>25578870</v>
      </c>
      <c r="D15" s="197">
        <v>20866142</v>
      </c>
      <c r="E15" s="197">
        <v>3937008</v>
      </c>
      <c r="F15" s="48"/>
      <c r="G15" s="48"/>
      <c r="H15" s="48"/>
      <c r="I15" s="48"/>
      <c r="J15" s="48"/>
      <c r="K15" s="48"/>
    </row>
    <row r="16" spans="1:11" ht="13.5">
      <c r="A16" s="11" t="s">
        <v>372</v>
      </c>
      <c r="B16" s="5" t="s">
        <v>373</v>
      </c>
      <c r="C16" s="74"/>
      <c r="D16" s="197"/>
      <c r="E16" s="197"/>
      <c r="F16" s="48"/>
      <c r="G16" s="48"/>
      <c r="H16" s="48"/>
      <c r="I16" s="48"/>
      <c r="J16" s="48"/>
      <c r="K16" s="48"/>
    </row>
    <row r="17" spans="1:11" ht="13.5">
      <c r="A17" s="11" t="s">
        <v>374</v>
      </c>
      <c r="B17" s="5" t="s">
        <v>375</v>
      </c>
      <c r="C17" s="74"/>
      <c r="D17" s="197"/>
      <c r="E17" s="197"/>
      <c r="F17" s="48"/>
      <c r="G17" s="48"/>
      <c r="H17" s="48"/>
      <c r="I17" s="48"/>
      <c r="J17" s="48"/>
      <c r="K17" s="48"/>
    </row>
    <row r="18" spans="1:11" ht="13.5">
      <c r="A18" s="11" t="s">
        <v>376</v>
      </c>
      <c r="B18" s="5" t="s">
        <v>377</v>
      </c>
      <c r="C18" s="74">
        <v>6906295</v>
      </c>
      <c r="D18" s="197">
        <v>5633858</v>
      </c>
      <c r="E18" s="197">
        <v>1062992</v>
      </c>
      <c r="F18" s="48"/>
      <c r="G18" s="48"/>
      <c r="H18" s="48"/>
      <c r="I18" s="48"/>
      <c r="J18" s="48"/>
      <c r="K18" s="48"/>
    </row>
    <row r="19" spans="1:11" ht="15">
      <c r="A19" s="101" t="s">
        <v>71</v>
      </c>
      <c r="B19" s="102" t="s">
        <v>378</v>
      </c>
      <c r="C19" s="76">
        <f>SUM(C15:C18)</f>
        <v>32485165</v>
      </c>
      <c r="D19" s="204">
        <f>SUM(D15:D18)</f>
        <v>26500000</v>
      </c>
      <c r="E19" s="204">
        <f>SUM(E15:E18)</f>
        <v>5000000</v>
      </c>
      <c r="F19" s="76">
        <f aca="true" t="shared" si="1" ref="F19:K19">SUM(F15:F18)</f>
        <v>0</v>
      </c>
      <c r="G19" s="76">
        <f t="shared" si="1"/>
        <v>0</v>
      </c>
      <c r="H19" s="76">
        <f t="shared" si="1"/>
        <v>0</v>
      </c>
      <c r="I19" s="76">
        <f t="shared" si="1"/>
        <v>0</v>
      </c>
      <c r="J19" s="76">
        <f t="shared" si="1"/>
        <v>0</v>
      </c>
      <c r="K19" s="76">
        <f t="shared" si="1"/>
        <v>0</v>
      </c>
    </row>
    <row r="20" spans="1:11" ht="31.5" customHeight="1">
      <c r="A20" s="243" t="s">
        <v>232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5"/>
    </row>
    <row r="21" spans="1:11" ht="13.5">
      <c r="A21" s="46" t="s">
        <v>233</v>
      </c>
      <c r="B21" s="95"/>
      <c r="C21" s="75"/>
      <c r="D21" s="75"/>
      <c r="E21" s="75"/>
      <c r="F21" s="95"/>
      <c r="G21" s="95"/>
      <c r="H21" s="95"/>
      <c r="I21" s="95"/>
      <c r="J21" s="95"/>
      <c r="K21" s="95"/>
    </row>
    <row r="22" spans="1:11" ht="13.5" hidden="1">
      <c r="A22" s="46" t="s">
        <v>233</v>
      </c>
      <c r="B22" s="95"/>
      <c r="C22" s="75"/>
      <c r="D22" s="75"/>
      <c r="E22" s="75"/>
      <c r="F22" s="95"/>
      <c r="G22" s="95"/>
      <c r="H22" s="95"/>
      <c r="I22" s="95"/>
      <c r="J22" s="95"/>
      <c r="K22" s="95"/>
    </row>
    <row r="23" spans="1:11" ht="13.5" hidden="1">
      <c r="A23" s="46" t="s">
        <v>233</v>
      </c>
      <c r="B23" s="95"/>
      <c r="C23" s="75"/>
      <c r="D23" s="75"/>
      <c r="E23" s="75"/>
      <c r="F23" s="95"/>
      <c r="G23" s="95"/>
      <c r="H23" s="95"/>
      <c r="I23" s="95"/>
      <c r="J23" s="95"/>
      <c r="K23" s="95"/>
    </row>
    <row r="24" spans="1:11" ht="13.5" hidden="1">
      <c r="A24" s="78"/>
      <c r="B24" s="78"/>
      <c r="C24" s="83"/>
      <c r="D24" s="83"/>
      <c r="E24" s="83"/>
      <c r="F24" s="78"/>
      <c r="G24" s="78"/>
      <c r="H24" s="78"/>
      <c r="I24" s="78"/>
      <c r="J24" s="78"/>
      <c r="K24" s="78"/>
    </row>
    <row r="25" spans="1:11" ht="13.5">
      <c r="A25" s="78"/>
      <c r="B25" s="78"/>
      <c r="C25" s="83"/>
      <c r="D25" s="83"/>
      <c r="E25" s="83"/>
      <c r="F25" s="78"/>
      <c r="G25" s="78"/>
      <c r="H25" s="78"/>
      <c r="I25" s="78"/>
      <c r="J25" s="78"/>
      <c r="K25" s="78"/>
    </row>
    <row r="26" ht="13.5">
      <c r="A26" s="104" t="s">
        <v>231</v>
      </c>
    </row>
    <row r="27" ht="13.5">
      <c r="A27" s="105"/>
    </row>
    <row r="28" ht="27">
      <c r="A28" s="106" t="s">
        <v>519</v>
      </c>
    </row>
    <row r="29" ht="66">
      <c r="A29" s="106" t="s">
        <v>520</v>
      </c>
    </row>
    <row r="30" ht="39.75">
      <c r="A30" s="106" t="s">
        <v>521</v>
      </c>
    </row>
    <row r="31" ht="39.75">
      <c r="A31" s="106" t="s">
        <v>522</v>
      </c>
    </row>
    <row r="32" ht="53.25">
      <c r="A32" s="106" t="s">
        <v>523</v>
      </c>
    </row>
    <row r="33" ht="39.75">
      <c r="A33" s="106" t="s">
        <v>524</v>
      </c>
    </row>
    <row r="34" ht="39.75">
      <c r="A34" s="106" t="s">
        <v>525</v>
      </c>
    </row>
    <row r="35" ht="78.75">
      <c r="A35" s="107" t="s">
        <v>234</v>
      </c>
    </row>
  </sheetData>
  <sheetProtection/>
  <mergeCells count="4">
    <mergeCell ref="A3:K3"/>
    <mergeCell ref="A2:K2"/>
    <mergeCell ref="A1:K1"/>
    <mergeCell ref="A20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90" zoomScaleSheetLayoutView="90" zoomScalePageLayoutView="0" workbookViewId="0" topLeftCell="A13">
      <selection activeCell="C32" sqref="C32"/>
    </sheetView>
  </sheetViews>
  <sheetFormatPr defaultColWidth="9.140625" defaultRowHeight="15"/>
  <cols>
    <col min="1" max="1" width="64.140625" style="50" customWidth="1"/>
    <col min="2" max="2" width="9.57421875" style="50" customWidth="1"/>
    <col min="3" max="4" width="18.00390625" style="117" bestFit="1" customWidth="1"/>
    <col min="5" max="5" width="18.7109375" style="117" customWidth="1"/>
    <col min="6" max="6" width="17.7109375" style="117" customWidth="1"/>
    <col min="7" max="7" width="15.28125" style="50" customWidth="1"/>
    <col min="8" max="8" width="17.00390625" style="50" customWidth="1"/>
    <col min="9" max="9" width="16.28125" style="50" customWidth="1"/>
    <col min="10" max="16384" width="9.140625" style="50" customWidth="1"/>
  </cols>
  <sheetData>
    <row r="1" spans="1:8" ht="13.5">
      <c r="A1" s="246" t="s">
        <v>618</v>
      </c>
      <c r="B1" s="246"/>
      <c r="C1" s="246"/>
      <c r="D1" s="246"/>
      <c r="E1" s="246"/>
      <c r="F1" s="246"/>
      <c r="G1" s="246"/>
      <c r="H1" s="246"/>
    </row>
    <row r="2" spans="1:8" ht="25.5" customHeight="1">
      <c r="A2" s="238" t="s">
        <v>513</v>
      </c>
      <c r="B2" s="247"/>
      <c r="C2" s="247"/>
      <c r="D2" s="247"/>
      <c r="E2" s="247"/>
      <c r="F2" s="247"/>
      <c r="G2" s="247"/>
      <c r="H2" s="247"/>
    </row>
    <row r="3" spans="1:8" ht="82.5" customHeight="1">
      <c r="A3" s="241" t="s">
        <v>506</v>
      </c>
      <c r="B3" s="241"/>
      <c r="C3" s="241"/>
      <c r="D3" s="241"/>
      <c r="E3" s="241"/>
      <c r="F3" s="241"/>
      <c r="G3" s="241"/>
      <c r="H3" s="241"/>
    </row>
    <row r="4" spans="1:8" ht="20.25" customHeight="1">
      <c r="A4" s="51"/>
      <c r="B4" s="52"/>
      <c r="C4" s="116"/>
      <c r="D4" s="116"/>
      <c r="E4" s="116"/>
      <c r="F4" s="116"/>
      <c r="G4" s="52"/>
      <c r="H4" s="52"/>
    </row>
    <row r="5" ht="13.5">
      <c r="A5" s="50" t="s">
        <v>205</v>
      </c>
    </row>
    <row r="6" spans="1:9" s="47" customFormat="1" ht="102" customHeight="1">
      <c r="A6" s="2" t="s">
        <v>254</v>
      </c>
      <c r="B6" s="2" t="s">
        <v>255</v>
      </c>
      <c r="C6" s="85" t="s">
        <v>198</v>
      </c>
      <c r="D6" s="85" t="s">
        <v>199</v>
      </c>
      <c r="E6" s="85" t="s">
        <v>502</v>
      </c>
      <c r="F6" s="115"/>
      <c r="G6" s="54"/>
      <c r="H6" s="54"/>
      <c r="I6" s="54"/>
    </row>
    <row r="7" spans="1:9" ht="13.5">
      <c r="A7" s="15" t="s">
        <v>142</v>
      </c>
      <c r="B7" s="4" t="s">
        <v>21</v>
      </c>
      <c r="C7" s="118"/>
      <c r="D7" s="118"/>
      <c r="E7" s="119"/>
      <c r="F7" s="120"/>
      <c r="G7" s="55"/>
      <c r="H7" s="55"/>
      <c r="I7" s="55"/>
    </row>
    <row r="8" spans="1:9" s="111" customFormat="1" ht="13.5">
      <c r="A8" s="109" t="s">
        <v>392</v>
      </c>
      <c r="B8" s="109" t="s">
        <v>21</v>
      </c>
      <c r="C8" s="121"/>
      <c r="D8" s="121"/>
      <c r="E8" s="121"/>
      <c r="F8" s="122"/>
      <c r="G8" s="110"/>
      <c r="H8" s="110"/>
      <c r="I8" s="110"/>
    </row>
    <row r="9" spans="1:9" ht="13.5" customHeight="1">
      <c r="A9" s="10" t="s">
        <v>22</v>
      </c>
      <c r="B9" s="4" t="s">
        <v>23</v>
      </c>
      <c r="C9" s="118"/>
      <c r="D9" s="118"/>
      <c r="E9" s="118"/>
      <c r="F9" s="120"/>
      <c r="G9" s="55"/>
      <c r="H9" s="55"/>
      <c r="I9" s="55"/>
    </row>
    <row r="10" spans="1:9" ht="13.5">
      <c r="A10" s="15" t="s">
        <v>182</v>
      </c>
      <c r="B10" s="4" t="s">
        <v>24</v>
      </c>
      <c r="C10" s="118"/>
      <c r="D10" s="118"/>
      <c r="E10" s="118"/>
      <c r="F10" s="120"/>
      <c r="G10" s="55"/>
      <c r="H10" s="55"/>
      <c r="I10" s="55"/>
    </row>
    <row r="11" spans="1:9" s="111" customFormat="1" ht="13.5">
      <c r="A11" s="109" t="s">
        <v>392</v>
      </c>
      <c r="B11" s="109" t="s">
        <v>24</v>
      </c>
      <c r="C11" s="121"/>
      <c r="D11" s="121"/>
      <c r="E11" s="121"/>
      <c r="F11" s="122"/>
      <c r="G11" s="110"/>
      <c r="H11" s="110"/>
      <c r="I11" s="110"/>
    </row>
    <row r="12" spans="1:9" ht="13.5">
      <c r="A12" s="9" t="s">
        <v>161</v>
      </c>
      <c r="B12" s="6" t="s">
        <v>25</v>
      </c>
      <c r="C12" s="118">
        <v>0</v>
      </c>
      <c r="D12" s="118">
        <v>0</v>
      </c>
      <c r="E12" s="118">
        <v>0</v>
      </c>
      <c r="F12" s="120"/>
      <c r="G12" s="55"/>
      <c r="H12" s="55"/>
      <c r="I12" s="55"/>
    </row>
    <row r="13" spans="1:9" ht="13.5">
      <c r="A13" s="10" t="s">
        <v>183</v>
      </c>
      <c r="B13" s="4" t="s">
        <v>26</v>
      </c>
      <c r="C13" s="118"/>
      <c r="D13" s="118"/>
      <c r="E13" s="118"/>
      <c r="F13" s="120"/>
      <c r="G13" s="55"/>
      <c r="H13" s="55"/>
      <c r="I13" s="55"/>
    </row>
    <row r="14" spans="1:9" s="111" customFormat="1" ht="13.5">
      <c r="A14" s="109" t="s">
        <v>398</v>
      </c>
      <c r="B14" s="109" t="s">
        <v>26</v>
      </c>
      <c r="C14" s="121"/>
      <c r="D14" s="121"/>
      <c r="E14" s="121"/>
      <c r="F14" s="122"/>
      <c r="G14" s="110"/>
      <c r="H14" s="110"/>
      <c r="I14" s="110"/>
    </row>
    <row r="15" spans="1:9" ht="13.5">
      <c r="A15" s="15" t="s">
        <v>27</v>
      </c>
      <c r="B15" s="4" t="s">
        <v>28</v>
      </c>
      <c r="C15" s="118"/>
      <c r="D15" s="118"/>
      <c r="E15" s="118"/>
      <c r="F15" s="120"/>
      <c r="G15" s="55"/>
      <c r="H15" s="55"/>
      <c r="I15" s="55"/>
    </row>
    <row r="16" spans="1:9" ht="13.5">
      <c r="A16" s="11" t="s">
        <v>184</v>
      </c>
      <c r="B16" s="4" t="s">
        <v>29</v>
      </c>
      <c r="C16" s="118"/>
      <c r="D16" s="118"/>
      <c r="E16" s="118"/>
      <c r="F16" s="120"/>
      <c r="G16" s="55"/>
      <c r="H16" s="55"/>
      <c r="I16" s="55"/>
    </row>
    <row r="17" spans="1:9" s="111" customFormat="1" ht="13.5">
      <c r="A17" s="109" t="s">
        <v>399</v>
      </c>
      <c r="B17" s="109" t="s">
        <v>29</v>
      </c>
      <c r="C17" s="121"/>
      <c r="D17" s="121"/>
      <c r="E17" s="121"/>
      <c r="F17" s="122"/>
      <c r="G17" s="110"/>
      <c r="H17" s="110"/>
      <c r="I17" s="110"/>
    </row>
    <row r="18" spans="1:9" ht="13.5">
      <c r="A18" s="15" t="s">
        <v>30</v>
      </c>
      <c r="B18" s="4" t="s">
        <v>31</v>
      </c>
      <c r="C18" s="118"/>
      <c r="D18" s="118"/>
      <c r="E18" s="118"/>
      <c r="F18" s="120"/>
      <c r="G18" s="55"/>
      <c r="H18" s="55"/>
      <c r="I18" s="55"/>
    </row>
    <row r="19" spans="1:9" ht="13.5">
      <c r="A19" s="16" t="s">
        <v>162</v>
      </c>
      <c r="B19" s="6" t="s">
        <v>32</v>
      </c>
      <c r="C19" s="118">
        <v>0</v>
      </c>
      <c r="D19" s="118">
        <v>0</v>
      </c>
      <c r="E19" s="118">
        <v>0</v>
      </c>
      <c r="F19" s="120"/>
      <c r="G19" s="55"/>
      <c r="H19" s="55"/>
      <c r="I19" s="55"/>
    </row>
    <row r="20" spans="1:9" ht="13.5">
      <c r="A20" s="10" t="s">
        <v>46</v>
      </c>
      <c r="B20" s="4" t="s">
        <v>47</v>
      </c>
      <c r="C20" s="118"/>
      <c r="D20" s="118"/>
      <c r="E20" s="118"/>
      <c r="F20" s="120"/>
      <c r="G20" s="55"/>
      <c r="H20" s="55"/>
      <c r="I20" s="55"/>
    </row>
    <row r="21" spans="1:9" ht="13.5">
      <c r="A21" s="11" t="s">
        <v>48</v>
      </c>
      <c r="B21" s="4" t="s">
        <v>49</v>
      </c>
      <c r="C21" s="118"/>
      <c r="D21" s="118"/>
      <c r="E21" s="118"/>
      <c r="F21" s="120"/>
      <c r="G21" s="55"/>
      <c r="H21" s="55"/>
      <c r="I21" s="55"/>
    </row>
    <row r="22" spans="1:9" ht="13.5">
      <c r="A22" s="15" t="s">
        <v>50</v>
      </c>
      <c r="B22" s="4" t="s">
        <v>51</v>
      </c>
      <c r="C22" s="118"/>
      <c r="D22" s="118"/>
      <c r="E22" s="118"/>
      <c r="F22" s="120"/>
      <c r="G22" s="55"/>
      <c r="H22" s="55"/>
      <c r="I22" s="55"/>
    </row>
    <row r="23" spans="1:9" ht="13.5">
      <c r="A23" s="15" t="s">
        <v>147</v>
      </c>
      <c r="B23" s="4" t="s">
        <v>52</v>
      </c>
      <c r="C23" s="118"/>
      <c r="D23" s="118"/>
      <c r="E23" s="118"/>
      <c r="F23" s="120"/>
      <c r="G23" s="55"/>
      <c r="H23" s="55"/>
      <c r="I23" s="55"/>
    </row>
    <row r="24" spans="1:9" s="111" customFormat="1" ht="13.5">
      <c r="A24" s="109" t="s">
        <v>424</v>
      </c>
      <c r="B24" s="109" t="s">
        <v>52</v>
      </c>
      <c r="C24" s="121"/>
      <c r="D24" s="121"/>
      <c r="E24" s="121"/>
      <c r="F24" s="122"/>
      <c r="G24" s="110"/>
      <c r="H24" s="110"/>
      <c r="I24" s="110"/>
    </row>
    <row r="25" spans="1:9" s="111" customFormat="1" ht="13.5">
      <c r="A25" s="109" t="s">
        <v>425</v>
      </c>
      <c r="B25" s="109" t="s">
        <v>52</v>
      </c>
      <c r="C25" s="121"/>
      <c r="D25" s="121"/>
      <c r="E25" s="121"/>
      <c r="F25" s="122"/>
      <c r="G25" s="110"/>
      <c r="H25" s="110"/>
      <c r="I25" s="110"/>
    </row>
    <row r="26" spans="1:9" s="111" customFormat="1" ht="13.5">
      <c r="A26" s="112" t="s">
        <v>426</v>
      </c>
      <c r="B26" s="112" t="s">
        <v>52</v>
      </c>
      <c r="C26" s="121"/>
      <c r="D26" s="121"/>
      <c r="E26" s="121"/>
      <c r="F26" s="122"/>
      <c r="G26" s="110"/>
      <c r="H26" s="110"/>
      <c r="I26" s="110"/>
    </row>
    <row r="27" spans="1:9" ht="13.5">
      <c r="A27" s="56" t="s">
        <v>165</v>
      </c>
      <c r="B27" s="26" t="s">
        <v>53</v>
      </c>
      <c r="C27" s="118">
        <v>0</v>
      </c>
      <c r="D27" s="118">
        <v>0</v>
      </c>
      <c r="E27" s="118">
        <v>0</v>
      </c>
      <c r="F27" s="120"/>
      <c r="G27" s="55"/>
      <c r="H27" s="55"/>
      <c r="I27" s="55"/>
    </row>
    <row r="28" spans="1:2" ht="13.5">
      <c r="A28" s="43"/>
      <c r="B28" s="44"/>
    </row>
    <row r="29" spans="1:8" s="59" customFormat="1" ht="47.25" customHeight="1">
      <c r="A29" s="2" t="s">
        <v>254</v>
      </c>
      <c r="B29" s="2" t="s">
        <v>255</v>
      </c>
      <c r="C29" s="85" t="s">
        <v>509</v>
      </c>
      <c r="D29" s="85" t="s">
        <v>510</v>
      </c>
      <c r="E29" s="85" t="s">
        <v>511</v>
      </c>
      <c r="F29" s="85" t="s">
        <v>527</v>
      </c>
      <c r="G29" s="58"/>
      <c r="H29" s="58"/>
    </row>
    <row r="30" spans="1:8" ht="26.25">
      <c r="A30" s="45" t="s">
        <v>223</v>
      </c>
      <c r="B30" s="26"/>
      <c r="C30" s="118"/>
      <c r="D30" s="118"/>
      <c r="E30" s="118"/>
      <c r="F30" s="118"/>
      <c r="G30" s="55"/>
      <c r="H30" s="55"/>
    </row>
    <row r="31" spans="1:8" ht="13.5">
      <c r="A31" s="53" t="s">
        <v>503</v>
      </c>
      <c r="B31" s="26"/>
      <c r="C31" s="205">
        <v>48550000</v>
      </c>
      <c r="D31" s="118">
        <v>52400000</v>
      </c>
      <c r="E31" s="118">
        <v>52400000</v>
      </c>
      <c r="F31" s="118">
        <v>52400000</v>
      </c>
      <c r="G31" s="55"/>
      <c r="H31" s="55"/>
    </row>
    <row r="32" spans="1:8" ht="39">
      <c r="A32" s="53" t="s">
        <v>220</v>
      </c>
      <c r="B32" s="26"/>
      <c r="C32" s="118"/>
      <c r="D32" s="118">
        <v>0</v>
      </c>
      <c r="E32" s="118">
        <v>0</v>
      </c>
      <c r="F32" s="118">
        <v>0</v>
      </c>
      <c r="G32" s="55"/>
      <c r="H32" s="55"/>
    </row>
    <row r="33" spans="1:8" ht="13.5">
      <c r="A33" s="53" t="s">
        <v>221</v>
      </c>
      <c r="B33" s="26"/>
      <c r="C33" s="118">
        <v>0</v>
      </c>
      <c r="D33" s="118">
        <v>0</v>
      </c>
      <c r="E33" s="118">
        <v>0</v>
      </c>
      <c r="F33" s="118">
        <v>0</v>
      </c>
      <c r="G33" s="55"/>
      <c r="H33" s="55"/>
    </row>
    <row r="34" spans="1:8" ht="30.75" customHeight="1">
      <c r="A34" s="53" t="s">
        <v>222</v>
      </c>
      <c r="B34" s="26"/>
      <c r="C34" s="118">
        <v>0</v>
      </c>
      <c r="D34" s="118">
        <v>0</v>
      </c>
      <c r="E34" s="118">
        <v>0</v>
      </c>
      <c r="F34" s="118">
        <v>0</v>
      </c>
      <c r="G34" s="55"/>
      <c r="H34" s="55"/>
    </row>
    <row r="35" spans="1:8" ht="13.5">
      <c r="A35" s="53" t="s">
        <v>504</v>
      </c>
      <c r="B35" s="26"/>
      <c r="C35" s="118">
        <v>100000</v>
      </c>
      <c r="D35" s="118">
        <v>105000</v>
      </c>
      <c r="E35" s="118">
        <v>105000</v>
      </c>
      <c r="F35" s="118">
        <v>105000</v>
      </c>
      <c r="G35" s="55"/>
      <c r="H35" s="55"/>
    </row>
    <row r="36" spans="1:8" ht="21" customHeight="1">
      <c r="A36" s="53" t="s">
        <v>505</v>
      </c>
      <c r="B36" s="26"/>
      <c r="C36" s="118">
        <v>0</v>
      </c>
      <c r="D36" s="118">
        <v>0</v>
      </c>
      <c r="E36" s="118">
        <v>0</v>
      </c>
      <c r="F36" s="118">
        <v>0</v>
      </c>
      <c r="G36" s="55"/>
      <c r="H36" s="55"/>
    </row>
    <row r="37" spans="1:8" ht="13.5">
      <c r="A37" s="16" t="s">
        <v>218</v>
      </c>
      <c r="B37" s="26"/>
      <c r="C37" s="118">
        <f>SUM(C31:C36)</f>
        <v>48650000</v>
      </c>
      <c r="D37" s="118">
        <f>SUM(D31:D36)</f>
        <v>52505000</v>
      </c>
      <c r="E37" s="118">
        <f>SUM(E31:E36)</f>
        <v>52505000</v>
      </c>
      <c r="F37" s="118">
        <f>SUM(F31:F36)</f>
        <v>52505000</v>
      </c>
      <c r="G37" s="55"/>
      <c r="H37" s="55"/>
    </row>
    <row r="38" spans="1:2" ht="13.5">
      <c r="A38" s="43"/>
      <c r="B38" s="44"/>
    </row>
    <row r="39" spans="1:2" ht="13.5">
      <c r="A39" s="43"/>
      <c r="B39" s="44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landscape" paperSize="9" scale="5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6.421875" style="70" customWidth="1"/>
    <col min="2" max="2" width="10.140625" style="70" customWidth="1"/>
    <col min="3" max="3" width="18.8515625" style="70" customWidth="1"/>
    <col min="4" max="4" width="22.00390625" style="70" customWidth="1"/>
    <col min="5" max="16384" width="8.8515625" style="70" customWidth="1"/>
  </cols>
  <sheetData>
    <row r="1" spans="1:4" ht="13.5">
      <c r="A1" s="242" t="s">
        <v>619</v>
      </c>
      <c r="B1" s="242"/>
      <c r="C1" s="242"/>
      <c r="D1" s="242"/>
    </row>
    <row r="2" spans="1:4" ht="24" customHeight="1">
      <c r="A2" s="238" t="s">
        <v>513</v>
      </c>
      <c r="B2" s="239"/>
      <c r="C2" s="239"/>
      <c r="D2" s="239"/>
    </row>
    <row r="3" spans="1:4" ht="23.25" customHeight="1">
      <c r="A3" s="241" t="s">
        <v>499</v>
      </c>
      <c r="B3" s="239"/>
      <c r="C3" s="239"/>
      <c r="D3" s="239"/>
    </row>
    <row r="4" ht="18">
      <c r="A4" s="30"/>
    </row>
    <row r="6" spans="1:4" ht="26.25">
      <c r="A6" s="1" t="s">
        <v>254</v>
      </c>
      <c r="B6" s="2" t="s">
        <v>255</v>
      </c>
      <c r="C6" s="46" t="s">
        <v>205</v>
      </c>
      <c r="D6" s="45" t="s">
        <v>206</v>
      </c>
    </row>
    <row r="7" spans="1:4" ht="13.5">
      <c r="A7" s="13" t="s">
        <v>195</v>
      </c>
      <c r="B7" s="7" t="s">
        <v>186</v>
      </c>
      <c r="C7" s="75"/>
      <c r="D7" s="197">
        <v>0</v>
      </c>
    </row>
    <row r="8" spans="1:4" ht="13.5">
      <c r="A8" s="13" t="s">
        <v>528</v>
      </c>
      <c r="B8" s="7" t="s">
        <v>186</v>
      </c>
      <c r="C8" s="75">
        <v>14159516</v>
      </c>
      <c r="D8" s="127">
        <f>C8</f>
        <v>14159516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107.8515625" style="50" customWidth="1"/>
    <col min="2" max="2" width="9.140625" style="50" customWidth="1"/>
    <col min="3" max="5" width="17.7109375" style="113" customWidth="1"/>
    <col min="6" max="16384" width="9.140625" style="50" customWidth="1"/>
  </cols>
  <sheetData>
    <row r="1" spans="1:5" ht="13.5">
      <c r="A1" s="246" t="s">
        <v>526</v>
      </c>
      <c r="B1" s="246"/>
      <c r="C1" s="246"/>
      <c r="D1" s="246"/>
      <c r="E1" s="246"/>
    </row>
    <row r="2" spans="1:5" ht="27" customHeight="1">
      <c r="A2" s="238" t="s">
        <v>513</v>
      </c>
      <c r="B2" s="247"/>
      <c r="C2" s="247"/>
      <c r="D2" s="247"/>
      <c r="E2" s="247"/>
    </row>
    <row r="3" spans="1:5" ht="22.5" customHeight="1">
      <c r="A3" s="241" t="s">
        <v>0</v>
      </c>
      <c r="B3" s="247"/>
      <c r="C3" s="247"/>
      <c r="D3" s="247"/>
      <c r="E3" s="247"/>
    </row>
    <row r="4" ht="18">
      <c r="A4" s="38"/>
    </row>
    <row r="5" ht="13.5">
      <c r="A5" s="50" t="s">
        <v>205</v>
      </c>
    </row>
    <row r="6" spans="1:5" s="123" customFormat="1" ht="48.75" customHeight="1">
      <c r="A6" s="39" t="s">
        <v>254</v>
      </c>
      <c r="B6" s="40" t="s">
        <v>255</v>
      </c>
      <c r="C6" s="99" t="s">
        <v>214</v>
      </c>
      <c r="D6" s="99" t="s">
        <v>215</v>
      </c>
      <c r="E6" s="99" t="s">
        <v>216</v>
      </c>
    </row>
    <row r="7" spans="1:5" ht="13.5" customHeight="1">
      <c r="A7" s="60" t="s">
        <v>207</v>
      </c>
      <c r="B7" s="32" t="s">
        <v>489</v>
      </c>
      <c r="C7" s="74">
        <v>0</v>
      </c>
      <c r="D7" s="74">
        <v>0</v>
      </c>
      <c r="E7" s="74">
        <v>0</v>
      </c>
    </row>
    <row r="8" spans="1:5" ht="13.5" customHeight="1">
      <c r="A8" s="60" t="s">
        <v>208</v>
      </c>
      <c r="B8" s="26" t="s">
        <v>17</v>
      </c>
      <c r="C8" s="74">
        <v>0</v>
      </c>
      <c r="D8" s="74">
        <v>0</v>
      </c>
      <c r="E8" s="74">
        <v>0</v>
      </c>
    </row>
    <row r="9" spans="1:5" ht="13.5" customHeight="1">
      <c r="A9" s="37" t="s">
        <v>167</v>
      </c>
      <c r="B9" s="37" t="s">
        <v>465</v>
      </c>
      <c r="C9" s="74">
        <v>37100000</v>
      </c>
      <c r="D9" s="74"/>
      <c r="E9" s="74"/>
    </row>
    <row r="10" spans="1:5" ht="13.5" customHeight="1">
      <c r="A10" s="37" t="s">
        <v>168</v>
      </c>
      <c r="B10" s="37" t="s">
        <v>465</v>
      </c>
      <c r="C10" s="74"/>
      <c r="D10" s="74"/>
      <c r="E10" s="74"/>
    </row>
    <row r="11" spans="1:5" ht="13.5" customHeight="1">
      <c r="A11" s="37" t="s">
        <v>169</v>
      </c>
      <c r="B11" s="37" t="s">
        <v>465</v>
      </c>
      <c r="C11" s="74"/>
      <c r="D11" s="74"/>
      <c r="E11" s="74"/>
    </row>
    <row r="12" spans="1:5" ht="13.5" customHeight="1">
      <c r="A12" s="37" t="s">
        <v>170</v>
      </c>
      <c r="B12" s="37" t="s">
        <v>465</v>
      </c>
      <c r="C12" s="74">
        <v>100000</v>
      </c>
      <c r="D12" s="74"/>
      <c r="E12" s="74"/>
    </row>
    <row r="13" spans="1:5" ht="13.5" customHeight="1">
      <c r="A13" s="37" t="s">
        <v>126</v>
      </c>
      <c r="B13" s="41" t="s">
        <v>472</v>
      </c>
      <c r="C13" s="206">
        <v>0</v>
      </c>
      <c r="D13" s="74"/>
      <c r="E13" s="74"/>
    </row>
    <row r="14" spans="1:5" ht="13.5" customHeight="1">
      <c r="A14" s="37" t="s">
        <v>124</v>
      </c>
      <c r="B14" s="41" t="s">
        <v>466</v>
      </c>
      <c r="C14" s="74">
        <v>10000000</v>
      </c>
      <c r="D14" s="74"/>
      <c r="E14" s="74"/>
    </row>
    <row r="15" spans="1:5" ht="13.5" customHeight="1">
      <c r="A15" s="60" t="s">
        <v>209</v>
      </c>
      <c r="B15" s="61" t="s">
        <v>212</v>
      </c>
      <c r="C15" s="74">
        <f>SUM(C9:C14)</f>
        <v>47200000</v>
      </c>
      <c r="D15" s="74">
        <v>0</v>
      </c>
      <c r="E15" s="74">
        <v>0</v>
      </c>
    </row>
    <row r="16" spans="1:5" ht="13.5" customHeight="1">
      <c r="A16" s="60"/>
      <c r="B16" s="48" t="s">
        <v>485</v>
      </c>
      <c r="C16" s="74">
        <v>3000000</v>
      </c>
      <c r="D16" s="74"/>
      <c r="E16" s="74"/>
    </row>
    <row r="17" spans="1:5" ht="13.5" customHeight="1">
      <c r="A17" s="60"/>
      <c r="B17" s="48" t="s">
        <v>9</v>
      </c>
      <c r="C17" s="74">
        <v>0</v>
      </c>
      <c r="D17" s="74"/>
      <c r="E17" s="74"/>
    </row>
    <row r="18" spans="1:5" ht="13.5" customHeight="1">
      <c r="A18" s="60" t="s">
        <v>210</v>
      </c>
      <c r="B18" s="61" t="s">
        <v>213</v>
      </c>
      <c r="C18" s="74">
        <f>SUM(C16:C17)</f>
        <v>3000000</v>
      </c>
      <c r="D18" s="74">
        <v>0</v>
      </c>
      <c r="E18" s="74">
        <v>0</v>
      </c>
    </row>
    <row r="19" spans="1:5" ht="13.5" customHeight="1">
      <c r="A19" s="60" t="s">
        <v>211</v>
      </c>
      <c r="B19" s="61"/>
      <c r="C19" s="74"/>
      <c r="D19" s="74"/>
      <c r="E19" s="74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55">
      <selection activeCell="E63" sqref="E63"/>
    </sheetView>
  </sheetViews>
  <sheetFormatPr defaultColWidth="9.140625" defaultRowHeight="15"/>
  <cols>
    <col min="1" max="1" width="82.57421875" style="70" customWidth="1"/>
    <col min="2" max="2" width="8.8515625" style="70" customWidth="1"/>
    <col min="3" max="3" width="20.57421875" style="209" customWidth="1"/>
    <col min="4" max="4" width="8.8515625" style="70" customWidth="1"/>
    <col min="5" max="5" width="11.57421875" style="70" bestFit="1" customWidth="1"/>
    <col min="6" max="16384" width="8.8515625" style="70" customWidth="1"/>
  </cols>
  <sheetData>
    <row r="1" spans="1:3" ht="13.5">
      <c r="A1" s="242" t="s">
        <v>654</v>
      </c>
      <c r="B1" s="242"/>
      <c r="C1" s="242"/>
    </row>
    <row r="2" spans="1:3" ht="27" customHeight="1">
      <c r="A2" s="238" t="s">
        <v>513</v>
      </c>
      <c r="B2" s="239"/>
      <c r="C2" s="239"/>
    </row>
    <row r="3" spans="1:3" ht="25.5" customHeight="1">
      <c r="A3" s="241" t="s">
        <v>622</v>
      </c>
      <c r="B3" s="239"/>
      <c r="C3" s="239"/>
    </row>
    <row r="4" spans="1:3" ht="15.75" customHeight="1">
      <c r="A4" s="35"/>
      <c r="B4" s="208"/>
      <c r="C4" s="108"/>
    </row>
    <row r="5" ht="21" customHeight="1">
      <c r="A5" s="50" t="s">
        <v>205</v>
      </c>
    </row>
    <row r="6" spans="1:3" s="100" customFormat="1" ht="26.25">
      <c r="A6" s="210" t="s">
        <v>196</v>
      </c>
      <c r="B6" s="153" t="s">
        <v>255</v>
      </c>
      <c r="C6" s="211" t="s">
        <v>623</v>
      </c>
    </row>
    <row r="7" spans="1:3" ht="13.5">
      <c r="A7" s="162" t="s">
        <v>624</v>
      </c>
      <c r="B7" s="212" t="s">
        <v>448</v>
      </c>
      <c r="C7" s="213"/>
    </row>
    <row r="8" spans="1:3" ht="13.5">
      <c r="A8" s="162" t="s">
        <v>625</v>
      </c>
      <c r="B8" s="212" t="s">
        <v>448</v>
      </c>
      <c r="C8" s="213"/>
    </row>
    <row r="9" spans="1:3" ht="13.5">
      <c r="A9" s="162" t="s">
        <v>626</v>
      </c>
      <c r="B9" s="212" t="s">
        <v>448</v>
      </c>
      <c r="C9" s="213"/>
    </row>
    <row r="10" spans="1:3" ht="13.5">
      <c r="A10" s="162" t="s">
        <v>627</v>
      </c>
      <c r="B10" s="212" t="s">
        <v>448</v>
      </c>
      <c r="C10" s="213"/>
    </row>
    <row r="11" spans="1:3" ht="13.5">
      <c r="A11" s="162" t="s">
        <v>628</v>
      </c>
      <c r="B11" s="212" t="s">
        <v>448</v>
      </c>
      <c r="C11" s="213"/>
    </row>
    <row r="12" spans="1:3" ht="13.5">
      <c r="A12" s="162" t="s">
        <v>629</v>
      </c>
      <c r="B12" s="212" t="s">
        <v>448</v>
      </c>
      <c r="C12" s="213"/>
    </row>
    <row r="13" spans="1:3" ht="13.5">
      <c r="A13" s="162" t="s">
        <v>630</v>
      </c>
      <c r="B13" s="212" t="s">
        <v>448</v>
      </c>
      <c r="C13" s="213"/>
    </row>
    <row r="14" spans="1:3" ht="13.5">
      <c r="A14" s="162" t="s">
        <v>631</v>
      </c>
      <c r="B14" s="212" t="s">
        <v>448</v>
      </c>
      <c r="C14" s="213"/>
    </row>
    <row r="15" spans="1:3" ht="13.5">
      <c r="A15" s="162" t="s">
        <v>632</v>
      </c>
      <c r="B15" s="212" t="s">
        <v>448</v>
      </c>
      <c r="C15" s="213"/>
    </row>
    <row r="16" spans="1:3" ht="13.5">
      <c r="A16" s="162" t="s">
        <v>633</v>
      </c>
      <c r="B16" s="212" t="s">
        <v>448</v>
      </c>
      <c r="C16" s="213"/>
    </row>
    <row r="17" spans="1:3" ht="26.25">
      <c r="A17" s="171" t="s">
        <v>113</v>
      </c>
      <c r="B17" s="214" t="s">
        <v>448</v>
      </c>
      <c r="C17" s="213"/>
    </row>
    <row r="18" spans="1:3" ht="13.5">
      <c r="A18" s="162" t="s">
        <v>624</v>
      </c>
      <c r="B18" s="212" t="s">
        <v>449</v>
      </c>
      <c r="C18" s="213"/>
    </row>
    <row r="19" spans="1:3" ht="13.5">
      <c r="A19" s="162" t="s">
        <v>625</v>
      </c>
      <c r="B19" s="212" t="s">
        <v>449</v>
      </c>
      <c r="C19" s="213"/>
    </row>
    <row r="20" spans="1:3" ht="13.5">
      <c r="A20" s="162" t="s">
        <v>626</v>
      </c>
      <c r="B20" s="212" t="s">
        <v>449</v>
      </c>
      <c r="C20" s="213"/>
    </row>
    <row r="21" spans="1:3" ht="13.5">
      <c r="A21" s="162" t="s">
        <v>627</v>
      </c>
      <c r="B21" s="212" t="s">
        <v>449</v>
      </c>
      <c r="C21" s="213"/>
    </row>
    <row r="22" spans="1:3" ht="13.5">
      <c r="A22" s="162" t="s">
        <v>628</v>
      </c>
      <c r="B22" s="212" t="s">
        <v>449</v>
      </c>
      <c r="C22" s="213"/>
    </row>
    <row r="23" spans="1:3" ht="13.5">
      <c r="A23" s="162" t="s">
        <v>629</v>
      </c>
      <c r="B23" s="212" t="s">
        <v>449</v>
      </c>
      <c r="C23" s="213"/>
    </row>
    <row r="24" spans="1:3" ht="13.5">
      <c r="A24" s="162" t="s">
        <v>630</v>
      </c>
      <c r="B24" s="212" t="s">
        <v>449</v>
      </c>
      <c r="C24" s="213"/>
    </row>
    <row r="25" spans="1:3" ht="13.5">
      <c r="A25" s="162" t="s">
        <v>631</v>
      </c>
      <c r="B25" s="212" t="s">
        <v>449</v>
      </c>
      <c r="C25" s="213"/>
    </row>
    <row r="26" spans="1:3" ht="13.5">
      <c r="A26" s="162" t="s">
        <v>632</v>
      </c>
      <c r="B26" s="212" t="s">
        <v>449</v>
      </c>
      <c r="C26" s="213"/>
    </row>
    <row r="27" spans="1:3" ht="13.5">
      <c r="A27" s="162" t="s">
        <v>633</v>
      </c>
      <c r="B27" s="212" t="s">
        <v>449</v>
      </c>
      <c r="C27" s="213"/>
    </row>
    <row r="28" spans="1:3" ht="26.25">
      <c r="A28" s="171" t="s">
        <v>634</v>
      </c>
      <c r="B28" s="214" t="s">
        <v>449</v>
      </c>
      <c r="C28" s="213"/>
    </row>
    <row r="29" spans="1:3" ht="13.5">
      <c r="A29" s="162" t="s">
        <v>624</v>
      </c>
      <c r="B29" s="212" t="s">
        <v>450</v>
      </c>
      <c r="C29" s="213">
        <v>1500000</v>
      </c>
    </row>
    <row r="30" spans="1:3" ht="13.5">
      <c r="A30" s="162" t="s">
        <v>625</v>
      </c>
      <c r="B30" s="212" t="s">
        <v>450</v>
      </c>
      <c r="C30" s="213"/>
    </row>
    <row r="31" spans="1:3" ht="13.5">
      <c r="A31" s="162" t="s">
        <v>626</v>
      </c>
      <c r="B31" s="212" t="s">
        <v>450</v>
      </c>
      <c r="C31" s="213"/>
    </row>
    <row r="32" spans="1:3" ht="13.5">
      <c r="A32" s="162" t="s">
        <v>627</v>
      </c>
      <c r="B32" s="212" t="s">
        <v>450</v>
      </c>
      <c r="C32" s="213"/>
    </row>
    <row r="33" spans="1:3" ht="13.5">
      <c r="A33" s="162" t="s">
        <v>628</v>
      </c>
      <c r="B33" s="212" t="s">
        <v>450</v>
      </c>
      <c r="C33" s="213"/>
    </row>
    <row r="34" spans="1:3" ht="13.5">
      <c r="A34" s="162" t="s">
        <v>629</v>
      </c>
      <c r="B34" s="212" t="s">
        <v>450</v>
      </c>
      <c r="C34" s="213"/>
    </row>
    <row r="35" spans="1:3" ht="13.5">
      <c r="A35" s="162" t="s">
        <v>630</v>
      </c>
      <c r="B35" s="212" t="s">
        <v>450</v>
      </c>
      <c r="C35" s="213"/>
    </row>
    <row r="36" spans="1:3" ht="13.5">
      <c r="A36" s="162" t="s">
        <v>631</v>
      </c>
      <c r="B36" s="212" t="s">
        <v>450</v>
      </c>
      <c r="C36" s="213"/>
    </row>
    <row r="37" spans="1:3" ht="13.5">
      <c r="A37" s="162" t="s">
        <v>632</v>
      </c>
      <c r="B37" s="212" t="s">
        <v>450</v>
      </c>
      <c r="C37" s="213"/>
    </row>
    <row r="38" spans="1:3" ht="13.5">
      <c r="A38" s="162" t="s">
        <v>633</v>
      </c>
      <c r="B38" s="212" t="s">
        <v>450</v>
      </c>
      <c r="C38" s="213"/>
    </row>
    <row r="39" spans="1:3" ht="13.5">
      <c r="A39" s="171" t="s">
        <v>635</v>
      </c>
      <c r="B39" s="214" t="s">
        <v>450</v>
      </c>
      <c r="C39" s="213">
        <f>SUM(C29:C38)</f>
        <v>1500000</v>
      </c>
    </row>
    <row r="40" spans="1:3" ht="13.5">
      <c r="A40" s="162" t="s">
        <v>624</v>
      </c>
      <c r="B40" s="212" t="s">
        <v>456</v>
      </c>
      <c r="C40" s="213"/>
    </row>
    <row r="41" spans="1:3" ht="13.5">
      <c r="A41" s="162" t="s">
        <v>625</v>
      </c>
      <c r="B41" s="212" t="s">
        <v>456</v>
      </c>
      <c r="C41" s="213"/>
    </row>
    <row r="42" spans="1:3" ht="13.5">
      <c r="A42" s="162" t="s">
        <v>626</v>
      </c>
      <c r="B42" s="212" t="s">
        <v>456</v>
      </c>
      <c r="C42" s="213"/>
    </row>
    <row r="43" spans="1:3" ht="13.5">
      <c r="A43" s="162" t="s">
        <v>627</v>
      </c>
      <c r="B43" s="212" t="s">
        <v>456</v>
      </c>
      <c r="C43" s="213"/>
    </row>
    <row r="44" spans="1:3" ht="13.5">
      <c r="A44" s="162" t="s">
        <v>628</v>
      </c>
      <c r="B44" s="212" t="s">
        <v>456</v>
      </c>
      <c r="C44" s="213"/>
    </row>
    <row r="45" spans="1:3" ht="13.5">
      <c r="A45" s="162" t="s">
        <v>629</v>
      </c>
      <c r="B45" s="212" t="s">
        <v>456</v>
      </c>
      <c r="C45" s="213"/>
    </row>
    <row r="46" spans="1:3" ht="13.5">
      <c r="A46" s="162" t="s">
        <v>630</v>
      </c>
      <c r="B46" s="212" t="s">
        <v>456</v>
      </c>
      <c r="C46" s="213"/>
    </row>
    <row r="47" spans="1:3" ht="13.5">
      <c r="A47" s="162" t="s">
        <v>631</v>
      </c>
      <c r="B47" s="212" t="s">
        <v>456</v>
      </c>
      <c r="C47" s="213"/>
    </row>
    <row r="48" spans="1:3" ht="13.5">
      <c r="A48" s="162" t="s">
        <v>632</v>
      </c>
      <c r="B48" s="212" t="s">
        <v>456</v>
      </c>
      <c r="C48" s="213"/>
    </row>
    <row r="49" spans="1:3" ht="13.5">
      <c r="A49" s="162" t="s">
        <v>633</v>
      </c>
      <c r="B49" s="212" t="s">
        <v>456</v>
      </c>
      <c r="C49" s="213"/>
    </row>
    <row r="50" spans="1:3" ht="26.25">
      <c r="A50" s="171" t="s">
        <v>636</v>
      </c>
      <c r="B50" s="214" t="s">
        <v>456</v>
      </c>
      <c r="C50" s="213"/>
    </row>
    <row r="51" spans="1:3" ht="13.5">
      <c r="A51" s="162" t="s">
        <v>637</v>
      </c>
      <c r="B51" s="212" t="s">
        <v>457</v>
      </c>
      <c r="C51" s="213"/>
    </row>
    <row r="52" spans="1:3" ht="13.5">
      <c r="A52" s="162" t="s">
        <v>625</v>
      </c>
      <c r="B52" s="212" t="s">
        <v>457</v>
      </c>
      <c r="C52" s="213"/>
    </row>
    <row r="53" spans="1:3" ht="13.5">
      <c r="A53" s="162" t="s">
        <v>626</v>
      </c>
      <c r="B53" s="212" t="s">
        <v>457</v>
      </c>
      <c r="C53" s="213"/>
    </row>
    <row r="54" spans="1:3" ht="13.5">
      <c r="A54" s="162" t="s">
        <v>627</v>
      </c>
      <c r="B54" s="212" t="s">
        <v>457</v>
      </c>
      <c r="C54" s="213"/>
    </row>
    <row r="55" spans="1:3" ht="13.5">
      <c r="A55" s="162" t="s">
        <v>628</v>
      </c>
      <c r="B55" s="212" t="s">
        <v>457</v>
      </c>
      <c r="C55" s="213"/>
    </row>
    <row r="56" spans="1:3" ht="13.5">
      <c r="A56" s="162" t="s">
        <v>629</v>
      </c>
      <c r="B56" s="212" t="s">
        <v>457</v>
      </c>
      <c r="C56" s="213"/>
    </row>
    <row r="57" spans="1:3" ht="13.5">
      <c r="A57" s="162" t="s">
        <v>630</v>
      </c>
      <c r="B57" s="212" t="s">
        <v>457</v>
      </c>
      <c r="C57" s="213"/>
    </row>
    <row r="58" spans="1:3" ht="13.5">
      <c r="A58" s="162" t="s">
        <v>631</v>
      </c>
      <c r="B58" s="212" t="s">
        <v>457</v>
      </c>
      <c r="C58" s="213"/>
    </row>
    <row r="59" spans="1:3" ht="13.5">
      <c r="A59" s="162" t="s">
        <v>632</v>
      </c>
      <c r="B59" s="212" t="s">
        <v>457</v>
      </c>
      <c r="C59" s="213"/>
    </row>
    <row r="60" spans="1:3" ht="13.5">
      <c r="A60" s="162" t="s">
        <v>633</v>
      </c>
      <c r="B60" s="212" t="s">
        <v>457</v>
      </c>
      <c r="C60" s="213"/>
    </row>
    <row r="61" spans="1:3" s="86" customFormat="1" ht="26.25">
      <c r="A61" s="171" t="s">
        <v>638</v>
      </c>
      <c r="B61" s="214" t="s">
        <v>457</v>
      </c>
      <c r="C61" s="215">
        <f>SUM(C51:C60)</f>
        <v>0</v>
      </c>
    </row>
    <row r="62" spans="1:3" ht="13.5">
      <c r="A62" s="162" t="s">
        <v>624</v>
      </c>
      <c r="B62" s="212" t="s">
        <v>458</v>
      </c>
      <c r="C62" s="213"/>
    </row>
    <row r="63" spans="1:3" ht="13.5">
      <c r="A63" s="162" t="s">
        <v>625</v>
      </c>
      <c r="B63" s="212" t="s">
        <v>458</v>
      </c>
      <c r="C63" s="213">
        <v>41868167</v>
      </c>
    </row>
    <row r="64" spans="1:3" ht="13.5">
      <c r="A64" s="162" t="s">
        <v>626</v>
      </c>
      <c r="B64" s="212" t="s">
        <v>458</v>
      </c>
      <c r="C64" s="213">
        <v>85002601</v>
      </c>
    </row>
    <row r="65" spans="1:3" ht="13.5">
      <c r="A65" s="162" t="s">
        <v>627</v>
      </c>
      <c r="B65" s="212" t="s">
        <v>458</v>
      </c>
      <c r="C65" s="213"/>
    </row>
    <row r="66" spans="1:3" ht="13.5">
      <c r="A66" s="162" t="s">
        <v>628</v>
      </c>
      <c r="B66" s="212" t="s">
        <v>458</v>
      </c>
      <c r="C66" s="213"/>
    </row>
    <row r="67" spans="1:3" ht="13.5">
      <c r="A67" s="162" t="s">
        <v>629</v>
      </c>
      <c r="B67" s="212" t="s">
        <v>458</v>
      </c>
      <c r="C67" s="213"/>
    </row>
    <row r="68" spans="1:3" ht="13.5">
      <c r="A68" s="162" t="s">
        <v>630</v>
      </c>
      <c r="B68" s="212" t="s">
        <v>458</v>
      </c>
      <c r="C68" s="213"/>
    </row>
    <row r="69" spans="1:3" ht="13.5">
      <c r="A69" s="162" t="s">
        <v>631</v>
      </c>
      <c r="B69" s="212" t="s">
        <v>458</v>
      </c>
      <c r="C69" s="213"/>
    </row>
    <row r="70" spans="1:3" ht="13.5">
      <c r="A70" s="162" t="s">
        <v>632</v>
      </c>
      <c r="B70" s="212" t="s">
        <v>458</v>
      </c>
      <c r="C70" s="213"/>
    </row>
    <row r="71" spans="1:3" ht="13.5">
      <c r="A71" s="162" t="s">
        <v>633</v>
      </c>
      <c r="B71" s="212" t="s">
        <v>458</v>
      </c>
      <c r="C71" s="213"/>
    </row>
    <row r="72" spans="1:3" ht="13.5">
      <c r="A72" s="171" t="s">
        <v>118</v>
      </c>
      <c r="B72" s="214" t="s">
        <v>458</v>
      </c>
      <c r="C72" s="213"/>
    </row>
    <row r="73" spans="1:3" ht="13.5">
      <c r="A73" s="162" t="s">
        <v>639</v>
      </c>
      <c r="B73" s="163" t="s">
        <v>12</v>
      </c>
      <c r="C73" s="213"/>
    </row>
    <row r="74" spans="1:3" ht="13.5">
      <c r="A74" s="162" t="s">
        <v>640</v>
      </c>
      <c r="B74" s="163" t="s">
        <v>12</v>
      </c>
      <c r="C74" s="213"/>
    </row>
    <row r="75" spans="1:3" ht="13.5">
      <c r="A75" s="162" t="s">
        <v>641</v>
      </c>
      <c r="B75" s="163" t="s">
        <v>12</v>
      </c>
      <c r="C75" s="213"/>
    </row>
    <row r="76" spans="1:3" ht="13.5">
      <c r="A76" s="163" t="s">
        <v>642</v>
      </c>
      <c r="B76" s="163" t="s">
        <v>12</v>
      </c>
      <c r="C76" s="213"/>
    </row>
    <row r="77" spans="1:3" ht="13.5">
      <c r="A77" s="163" t="s">
        <v>643</v>
      </c>
      <c r="B77" s="163" t="s">
        <v>12</v>
      </c>
      <c r="C77" s="213"/>
    </row>
    <row r="78" spans="1:3" ht="13.5">
      <c r="A78" s="163" t="s">
        <v>644</v>
      </c>
      <c r="B78" s="163" t="s">
        <v>12</v>
      </c>
      <c r="C78" s="213"/>
    </row>
    <row r="79" spans="1:3" ht="13.5">
      <c r="A79" s="162" t="s">
        <v>645</v>
      </c>
      <c r="B79" s="163" t="s">
        <v>12</v>
      </c>
      <c r="C79" s="213"/>
    </row>
    <row r="80" spans="1:3" ht="13.5">
      <c r="A80" s="162" t="s">
        <v>646</v>
      </c>
      <c r="B80" s="163" t="s">
        <v>12</v>
      </c>
      <c r="C80" s="213"/>
    </row>
    <row r="81" spans="1:3" ht="13.5">
      <c r="A81" s="162" t="s">
        <v>647</v>
      </c>
      <c r="B81" s="163" t="s">
        <v>12</v>
      </c>
      <c r="C81" s="213"/>
    </row>
    <row r="82" spans="1:3" ht="13.5">
      <c r="A82" s="162" t="s">
        <v>648</v>
      </c>
      <c r="B82" s="163" t="s">
        <v>12</v>
      </c>
      <c r="C82" s="213"/>
    </row>
    <row r="83" spans="1:3" ht="26.25">
      <c r="A83" s="171" t="s">
        <v>649</v>
      </c>
      <c r="B83" s="214" t="s">
        <v>12</v>
      </c>
      <c r="C83" s="213"/>
    </row>
    <row r="84" spans="1:3" ht="13.5">
      <c r="A84" s="162" t="s">
        <v>639</v>
      </c>
      <c r="B84" s="163" t="s">
        <v>13</v>
      </c>
      <c r="C84" s="213"/>
    </row>
    <row r="85" spans="1:3" ht="13.5">
      <c r="A85" s="162" t="s">
        <v>640</v>
      </c>
      <c r="B85" s="163" t="s">
        <v>13</v>
      </c>
      <c r="C85" s="213"/>
    </row>
    <row r="86" spans="1:3" ht="13.5">
      <c r="A86" s="162" t="s">
        <v>641</v>
      </c>
      <c r="B86" s="163" t="s">
        <v>13</v>
      </c>
      <c r="C86" s="213"/>
    </row>
    <row r="87" spans="1:3" ht="13.5">
      <c r="A87" s="163" t="s">
        <v>642</v>
      </c>
      <c r="B87" s="163" t="s">
        <v>13</v>
      </c>
      <c r="C87" s="213"/>
    </row>
    <row r="88" spans="1:3" ht="13.5">
      <c r="A88" s="163" t="s">
        <v>643</v>
      </c>
      <c r="B88" s="163" t="s">
        <v>13</v>
      </c>
      <c r="C88" s="213"/>
    </row>
    <row r="89" spans="1:3" ht="13.5">
      <c r="A89" s="163" t="s">
        <v>644</v>
      </c>
      <c r="B89" s="163" t="s">
        <v>13</v>
      </c>
      <c r="C89" s="213"/>
    </row>
    <row r="90" spans="1:3" ht="13.5">
      <c r="A90" s="162" t="s">
        <v>645</v>
      </c>
      <c r="B90" s="163" t="s">
        <v>13</v>
      </c>
      <c r="C90" s="213"/>
    </row>
    <row r="91" spans="1:3" ht="13.5">
      <c r="A91" s="162" t="s">
        <v>650</v>
      </c>
      <c r="B91" s="163" t="s">
        <v>13</v>
      </c>
      <c r="C91" s="213"/>
    </row>
    <row r="92" spans="1:3" ht="13.5">
      <c r="A92" s="162" t="s">
        <v>647</v>
      </c>
      <c r="B92" s="163" t="s">
        <v>13</v>
      </c>
      <c r="C92" s="213"/>
    </row>
    <row r="93" spans="1:3" ht="13.5">
      <c r="A93" s="162" t="s">
        <v>648</v>
      </c>
      <c r="B93" s="163" t="s">
        <v>13</v>
      </c>
      <c r="C93" s="213"/>
    </row>
    <row r="94" spans="1:3" ht="13.5">
      <c r="A94" s="170" t="s">
        <v>651</v>
      </c>
      <c r="B94" s="214" t="s">
        <v>13</v>
      </c>
      <c r="C94" s="213"/>
    </row>
    <row r="95" spans="1:3" ht="13.5">
      <c r="A95" s="162" t="s">
        <v>639</v>
      </c>
      <c r="B95" s="163" t="s">
        <v>17</v>
      </c>
      <c r="C95" s="213"/>
    </row>
    <row r="96" spans="1:3" ht="13.5">
      <c r="A96" s="162" t="s">
        <v>640</v>
      </c>
      <c r="B96" s="163" t="s">
        <v>17</v>
      </c>
      <c r="C96" s="213"/>
    </row>
    <row r="97" spans="1:3" ht="13.5">
      <c r="A97" s="162" t="s">
        <v>641</v>
      </c>
      <c r="B97" s="163" t="s">
        <v>17</v>
      </c>
      <c r="C97" s="213"/>
    </row>
    <row r="98" spans="1:3" ht="13.5">
      <c r="A98" s="163" t="s">
        <v>642</v>
      </c>
      <c r="B98" s="163" t="s">
        <v>17</v>
      </c>
      <c r="C98" s="213"/>
    </row>
    <row r="99" spans="1:3" ht="13.5">
      <c r="A99" s="163" t="s">
        <v>643</v>
      </c>
      <c r="B99" s="163" t="s">
        <v>17</v>
      </c>
      <c r="C99" s="213"/>
    </row>
    <row r="100" spans="1:3" ht="13.5">
      <c r="A100" s="163" t="s">
        <v>644</v>
      </c>
      <c r="B100" s="163" t="s">
        <v>17</v>
      </c>
      <c r="C100" s="213"/>
    </row>
    <row r="101" spans="1:3" ht="13.5">
      <c r="A101" s="162" t="s">
        <v>645</v>
      </c>
      <c r="B101" s="163" t="s">
        <v>17</v>
      </c>
      <c r="C101" s="213"/>
    </row>
    <row r="102" spans="1:3" ht="13.5">
      <c r="A102" s="162" t="s">
        <v>646</v>
      </c>
      <c r="B102" s="163" t="s">
        <v>17</v>
      </c>
      <c r="C102" s="213"/>
    </row>
    <row r="103" spans="1:3" ht="13.5">
      <c r="A103" s="162" t="s">
        <v>647</v>
      </c>
      <c r="B103" s="163" t="s">
        <v>17</v>
      </c>
      <c r="C103" s="213"/>
    </row>
    <row r="104" spans="1:3" ht="13.5">
      <c r="A104" s="162" t="s">
        <v>648</v>
      </c>
      <c r="B104" s="163" t="s">
        <v>17</v>
      </c>
      <c r="C104" s="213"/>
    </row>
    <row r="105" spans="1:3" ht="26.25">
      <c r="A105" s="171" t="s">
        <v>652</v>
      </c>
      <c r="B105" s="214" t="s">
        <v>17</v>
      </c>
      <c r="C105" s="213">
        <f>SUM(C97:C104)</f>
        <v>0</v>
      </c>
    </row>
    <row r="106" spans="1:3" ht="13.5">
      <c r="A106" s="162" t="s">
        <v>639</v>
      </c>
      <c r="B106" s="163" t="s">
        <v>18</v>
      </c>
      <c r="C106" s="213"/>
    </row>
    <row r="107" spans="1:3" ht="13.5">
      <c r="A107" s="162" t="s">
        <v>640</v>
      </c>
      <c r="B107" s="163" t="s">
        <v>18</v>
      </c>
      <c r="C107" s="213"/>
    </row>
    <row r="108" spans="1:3" ht="13.5">
      <c r="A108" s="162" t="s">
        <v>641</v>
      </c>
      <c r="B108" s="163" t="s">
        <v>18</v>
      </c>
      <c r="C108" s="213">
        <v>150000</v>
      </c>
    </row>
    <row r="109" spans="1:3" ht="13.5">
      <c r="A109" s="163" t="s">
        <v>642</v>
      </c>
      <c r="B109" s="163" t="s">
        <v>18</v>
      </c>
      <c r="C109" s="213"/>
    </row>
    <row r="110" spans="1:3" ht="13.5">
      <c r="A110" s="163" t="s">
        <v>643</v>
      </c>
      <c r="B110" s="163" t="s">
        <v>18</v>
      </c>
      <c r="C110" s="213"/>
    </row>
    <row r="111" spans="1:3" ht="13.5">
      <c r="A111" s="163" t="s">
        <v>644</v>
      </c>
      <c r="B111" s="163" t="s">
        <v>18</v>
      </c>
      <c r="C111" s="213"/>
    </row>
    <row r="112" spans="1:3" ht="13.5">
      <c r="A112" s="162" t="s">
        <v>645</v>
      </c>
      <c r="B112" s="163" t="s">
        <v>18</v>
      </c>
      <c r="C112" s="213"/>
    </row>
    <row r="113" spans="1:3" ht="13.5">
      <c r="A113" s="162" t="s">
        <v>650</v>
      </c>
      <c r="B113" s="163" t="s">
        <v>18</v>
      </c>
      <c r="C113" s="213"/>
    </row>
    <row r="114" spans="1:3" ht="13.5">
      <c r="A114" s="162" t="s">
        <v>647</v>
      </c>
      <c r="B114" s="163" t="s">
        <v>18</v>
      </c>
      <c r="C114" s="213"/>
    </row>
    <row r="115" spans="1:3" ht="13.5">
      <c r="A115" s="162" t="s">
        <v>648</v>
      </c>
      <c r="B115" s="163" t="s">
        <v>18</v>
      </c>
      <c r="C115" s="213"/>
    </row>
    <row r="116" spans="1:3" ht="13.5">
      <c r="A116" s="170" t="s">
        <v>653</v>
      </c>
      <c r="B116" s="214" t="s">
        <v>18</v>
      </c>
      <c r="C116" s="213">
        <f>SUM(C107:C115)</f>
        <v>150000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2020-07-09T12:49:09Z</cp:lastPrinted>
  <dcterms:created xsi:type="dcterms:W3CDTF">2014-01-03T21:48:14Z</dcterms:created>
  <dcterms:modified xsi:type="dcterms:W3CDTF">2020-07-09T12:49:15Z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